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mc:AlternateContent xmlns:mc="http://schemas.openxmlformats.org/markup-compatibility/2006">
    <mc:Choice Requires="x15">
      <x15ac:absPath xmlns:x15ac="http://schemas.microsoft.com/office/spreadsheetml/2010/11/ac" url="https://rit0-my.sharepoint.com/personal/sxfsrs_rit_edu/Documents/Desktop/"/>
    </mc:Choice>
  </mc:AlternateContent>
  <xr:revisionPtr revIDLastSave="0" documentId="8_{35729C8F-251D-44FE-8F0F-FCB7122A0CD5}" xr6:coauthVersionLast="47" xr6:coauthVersionMax="47" xr10:uidLastSave="{00000000-0000-0000-0000-000000000000}"/>
  <bookViews>
    <workbookView xWindow="1080" yWindow="756" windowWidth="21600" windowHeight="11232" tabRatio="714" xr2:uid="{00000000-000D-0000-FFFF-FFFF00000000}"/>
  </bookViews>
  <sheets>
    <sheet name="Instruction" sheetId="22" r:id="rId1"/>
    <sheet name="Salary" sheetId="3" r:id="rId2"/>
    <sheet name="Equip, Participant, Other DC" sheetId="5" r:id="rId3"/>
    <sheet name="Travel" sheetId="21" r:id="rId4"/>
    <sheet name="Subaward" sheetId="7" state="hidden" r:id="rId5"/>
    <sheet name="Main Budget" sheetId="2" r:id="rId6"/>
    <sheet name="For SRS Use Only" sheetId="24" state="hidden" r:id="rId7"/>
    <sheet name="For Collaborative Proposals" sheetId="25" state="hidden" r:id="rId8"/>
    <sheet name="Rate" sheetId="23" state="hidden" r:id="rId9"/>
  </sheets>
  <externalReferences>
    <externalReference r:id="rId10"/>
  </externalReferences>
  <definedNames>
    <definedName name="_xlnm.Print_Area" localSheetId="5">'Main Budget'!$A$1:$G$94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hinuVvBimIEupA68GX6oyNBlIWHQ=="/>
    </ext>
  </extLst>
</workbook>
</file>

<file path=xl/calcChain.xml><?xml version="1.0" encoding="utf-8"?>
<calcChain xmlns="http://schemas.openxmlformats.org/spreadsheetml/2006/main">
  <c r="F5" i="22" l="1"/>
  <c r="E5" i="22"/>
  <c r="A42" i="2" s="1"/>
  <c r="D8" i="22"/>
  <c r="D5" i="22"/>
  <c r="G97" i="21" l="1"/>
  <c r="B8" i="25" l="1"/>
  <c r="B11" i="25" s="1"/>
  <c r="C5" i="2" l="1"/>
  <c r="C4" i="2"/>
  <c r="C3" i="2"/>
  <c r="C80" i="3" l="1"/>
  <c r="C79" i="3"/>
  <c r="C78" i="3"/>
  <c r="C77" i="3"/>
  <c r="C76" i="3"/>
  <c r="A92" i="2"/>
  <c r="F64" i="2" l="1"/>
  <c r="E64" i="2"/>
  <c r="D64" i="2"/>
  <c r="C64" i="2"/>
  <c r="F63" i="2"/>
  <c r="E63" i="2"/>
  <c r="D63" i="2"/>
  <c r="C63" i="2"/>
  <c r="F62" i="2"/>
  <c r="E62" i="2"/>
  <c r="D62" i="2"/>
  <c r="C62" i="2"/>
  <c r="F61" i="2"/>
  <c r="E61" i="2"/>
  <c r="D61" i="2"/>
  <c r="C61" i="2"/>
  <c r="F60" i="2"/>
  <c r="E60" i="2"/>
  <c r="D60" i="2"/>
  <c r="C60" i="2"/>
  <c r="B64" i="2"/>
  <c r="B63" i="2"/>
  <c r="B62" i="2"/>
  <c r="B61" i="2"/>
  <c r="B60" i="2"/>
  <c r="F36" i="5"/>
  <c r="E36" i="5"/>
  <c r="D36" i="5"/>
  <c r="C36" i="5"/>
  <c r="B36" i="5"/>
  <c r="F27" i="5" l="1"/>
  <c r="E27" i="5"/>
  <c r="D27" i="5"/>
  <c r="C27" i="5"/>
  <c r="B27" i="5"/>
  <c r="A4" i="2" l="1"/>
  <c r="F36" i="2" l="1"/>
  <c r="E36" i="2"/>
  <c r="D36" i="2"/>
  <c r="C36" i="2"/>
  <c r="B36" i="2"/>
  <c r="F35" i="2"/>
  <c r="E35" i="2"/>
  <c r="D35" i="2"/>
  <c r="C35" i="2"/>
  <c r="B35" i="2"/>
  <c r="F34" i="2"/>
  <c r="E34" i="2"/>
  <c r="D34" i="2"/>
  <c r="C34" i="2"/>
  <c r="B34" i="2"/>
  <c r="F33" i="2"/>
  <c r="E33" i="2"/>
  <c r="D33" i="2"/>
  <c r="C33" i="2"/>
  <c r="B33" i="2"/>
  <c r="E98" i="24"/>
  <c r="E97" i="24"/>
  <c r="E77" i="24"/>
  <c r="E76" i="24"/>
  <c r="E56" i="24"/>
  <c r="E55" i="24"/>
  <c r="E35" i="24"/>
  <c r="E34" i="24"/>
  <c r="E14" i="24"/>
  <c r="E13" i="24"/>
  <c r="A127" i="24"/>
  <c r="A126" i="24"/>
  <c r="A125" i="24"/>
  <c r="A124" i="24"/>
  <c r="A123" i="24"/>
  <c r="F10" i="5"/>
  <c r="E10" i="5"/>
  <c r="D10" i="5"/>
  <c r="C10" i="5"/>
  <c r="B10" i="5"/>
  <c r="B18" i="5"/>
  <c r="A15" i="2"/>
  <c r="A14" i="2"/>
  <c r="A13" i="2"/>
  <c r="A12" i="2"/>
  <c r="A11" i="2"/>
  <c r="A57" i="3"/>
  <c r="A56" i="3"/>
  <c r="A55" i="3"/>
  <c r="A54" i="3"/>
  <c r="A53" i="3"/>
  <c r="F80" i="2"/>
  <c r="E80" i="2"/>
  <c r="D80" i="2"/>
  <c r="C80" i="2"/>
  <c r="B80" i="2"/>
  <c r="G130" i="24"/>
  <c r="F88" i="2"/>
  <c r="E88" i="2"/>
  <c r="D88" i="2"/>
  <c r="C88" i="2"/>
  <c r="B88" i="2"/>
  <c r="F87" i="2"/>
  <c r="E87" i="2"/>
  <c r="D87" i="2"/>
  <c r="C87" i="2"/>
  <c r="B87" i="2"/>
  <c r="F86" i="2"/>
  <c r="E86" i="2"/>
  <c r="D86" i="2"/>
  <c r="C86" i="2"/>
  <c r="B86" i="2"/>
  <c r="F85" i="2"/>
  <c r="E85" i="2"/>
  <c r="D85" i="2"/>
  <c r="C85" i="2"/>
  <c r="B85" i="2"/>
  <c r="A88" i="2"/>
  <c r="A87" i="2"/>
  <c r="A86" i="2"/>
  <c r="A85" i="2"/>
  <c r="B87" i="3"/>
  <c r="B98" i="24" s="1"/>
  <c r="B86" i="3"/>
  <c r="B77" i="24" s="1"/>
  <c r="B85" i="3"/>
  <c r="B56" i="24" s="1"/>
  <c r="B84" i="3"/>
  <c r="B35" i="24" s="1"/>
  <c r="B83" i="3"/>
  <c r="C87" i="3"/>
  <c r="C98" i="24" s="1"/>
  <c r="C86" i="3"/>
  <c r="C77" i="24" s="1"/>
  <c r="C85" i="3"/>
  <c r="C56" i="24" s="1"/>
  <c r="C84" i="3"/>
  <c r="C35" i="24" s="1"/>
  <c r="C83" i="3"/>
  <c r="C14" i="24" s="1"/>
  <c r="F38" i="2"/>
  <c r="D87" i="3" s="1"/>
  <c r="D98" i="24" s="1"/>
  <c r="E38" i="2"/>
  <c r="D86" i="3" s="1"/>
  <c r="D77" i="24" s="1"/>
  <c r="D38" i="2"/>
  <c r="D85" i="3" s="1"/>
  <c r="D56" i="24" s="1"/>
  <c r="F56" i="24" s="1"/>
  <c r="C38" i="2"/>
  <c r="D84" i="3" s="1"/>
  <c r="D35" i="24" s="1"/>
  <c r="B38" i="2"/>
  <c r="D83" i="3" s="1"/>
  <c r="D14" i="24" s="1"/>
  <c r="B122" i="3"/>
  <c r="B105" i="24" s="1"/>
  <c r="B121" i="3"/>
  <c r="B84" i="24" s="1"/>
  <c r="B120" i="3"/>
  <c r="B63" i="24" s="1"/>
  <c r="B119" i="3"/>
  <c r="B42" i="24" s="1"/>
  <c r="B118" i="3"/>
  <c r="B21" i="24" s="1"/>
  <c r="A117" i="3"/>
  <c r="A105" i="24" s="1"/>
  <c r="B115" i="3"/>
  <c r="B104" i="24" s="1"/>
  <c r="B114" i="3"/>
  <c r="B83" i="24" s="1"/>
  <c r="B113" i="3"/>
  <c r="B62" i="24" s="1"/>
  <c r="B112" i="3"/>
  <c r="B41" i="24" s="1"/>
  <c r="B111" i="3"/>
  <c r="B20" i="24" s="1"/>
  <c r="A110" i="3"/>
  <c r="A62" i="24" s="1"/>
  <c r="A8" i="3"/>
  <c r="F29" i="2"/>
  <c r="C122" i="3" s="1"/>
  <c r="C105" i="24" s="1"/>
  <c r="F28" i="2"/>
  <c r="C115" i="3" s="1"/>
  <c r="C104" i="24" s="1"/>
  <c r="E29" i="2"/>
  <c r="C121" i="3" s="1"/>
  <c r="C84" i="24" s="1"/>
  <c r="E28" i="2"/>
  <c r="C114" i="3" s="1"/>
  <c r="C83" i="24" s="1"/>
  <c r="D29" i="2"/>
  <c r="C120" i="3" s="1"/>
  <c r="C63" i="24" s="1"/>
  <c r="D28" i="2"/>
  <c r="C113" i="3" s="1"/>
  <c r="C62" i="24" s="1"/>
  <c r="C29" i="2"/>
  <c r="C119" i="3" s="1"/>
  <c r="C42" i="24" s="1"/>
  <c r="C28" i="2"/>
  <c r="C112" i="3" s="1"/>
  <c r="C41" i="24" s="1"/>
  <c r="B29" i="2"/>
  <c r="B28" i="2"/>
  <c r="C111" i="3" s="1"/>
  <c r="C20" i="24" s="1"/>
  <c r="A29" i="2"/>
  <c r="A28" i="2"/>
  <c r="B100" i="24"/>
  <c r="C100" i="24"/>
  <c r="D100" i="24"/>
  <c r="A98" i="24"/>
  <c r="A97" i="24"/>
  <c r="A96" i="24"/>
  <c r="B95" i="24"/>
  <c r="C95" i="24"/>
  <c r="D95" i="24"/>
  <c r="E95" i="24"/>
  <c r="B79" i="24"/>
  <c r="C79" i="24"/>
  <c r="D79" i="24"/>
  <c r="A77" i="24"/>
  <c r="A76" i="24"/>
  <c r="A75" i="24"/>
  <c r="B74" i="24"/>
  <c r="C74" i="24"/>
  <c r="D74" i="24"/>
  <c r="E74" i="24"/>
  <c r="B58" i="24"/>
  <c r="C58" i="24"/>
  <c r="D58" i="24"/>
  <c r="A56" i="24"/>
  <c r="A55" i="24"/>
  <c r="A54" i="24"/>
  <c r="B53" i="24"/>
  <c r="C53" i="24"/>
  <c r="D53" i="24"/>
  <c r="E53" i="24"/>
  <c r="B37" i="24"/>
  <c r="C37" i="24"/>
  <c r="D37" i="24"/>
  <c r="A35" i="24"/>
  <c r="A34" i="24"/>
  <c r="A33" i="24"/>
  <c r="B32" i="24"/>
  <c r="C32" i="24"/>
  <c r="D32" i="24"/>
  <c r="E32" i="24"/>
  <c r="B16" i="24"/>
  <c r="C16" i="24"/>
  <c r="D16" i="24"/>
  <c r="A14" i="24"/>
  <c r="A13" i="24"/>
  <c r="A12" i="24"/>
  <c r="B11" i="24"/>
  <c r="C11" i="24"/>
  <c r="D11" i="24"/>
  <c r="E11" i="24"/>
  <c r="F8" i="22"/>
  <c r="E8" i="22"/>
  <c r="B108" i="3"/>
  <c r="B103" i="24" s="1"/>
  <c r="B107" i="3"/>
  <c r="B82" i="24" s="1"/>
  <c r="B106" i="3"/>
  <c r="B61" i="24" s="1"/>
  <c r="B105" i="3"/>
  <c r="B40" i="24" s="1"/>
  <c r="B104" i="3"/>
  <c r="B19" i="24" s="1"/>
  <c r="A103" i="3"/>
  <c r="A40" i="24" s="1"/>
  <c r="A96" i="3"/>
  <c r="A39" i="24" s="1"/>
  <c r="A89" i="3"/>
  <c r="B101" i="3"/>
  <c r="B102" i="24" s="1"/>
  <c r="B100" i="3"/>
  <c r="B81" i="24"/>
  <c r="B99" i="3"/>
  <c r="B60" i="24" s="1"/>
  <c r="B98" i="3"/>
  <c r="B39" i="24" s="1"/>
  <c r="B97" i="3"/>
  <c r="B18" i="24" s="1"/>
  <c r="B94" i="3"/>
  <c r="B101" i="24" s="1"/>
  <c r="B93" i="3"/>
  <c r="B80" i="24" s="1"/>
  <c r="B92" i="3"/>
  <c r="B59" i="24" s="1"/>
  <c r="B91" i="3"/>
  <c r="B38" i="24" s="1"/>
  <c r="B90" i="3"/>
  <c r="B17" i="24" s="1"/>
  <c r="A130" i="24"/>
  <c r="B130" i="24"/>
  <c r="C130" i="24"/>
  <c r="D130" i="24"/>
  <c r="E130" i="24"/>
  <c r="F130" i="24"/>
  <c r="A131" i="24"/>
  <c r="C97" i="24"/>
  <c r="C76" i="24"/>
  <c r="C55" i="24"/>
  <c r="C34" i="24"/>
  <c r="C13" i="24"/>
  <c r="C69" i="3"/>
  <c r="C12" i="24" s="1"/>
  <c r="B80" i="3"/>
  <c r="B97" i="24" s="1"/>
  <c r="B79" i="3"/>
  <c r="B76" i="24" s="1"/>
  <c r="B78" i="3"/>
  <c r="B55" i="24" s="1"/>
  <c r="B77" i="3"/>
  <c r="B34" i="24" s="1"/>
  <c r="B76" i="3"/>
  <c r="C73" i="3"/>
  <c r="C96" i="24" s="1"/>
  <c r="C72" i="3"/>
  <c r="C75" i="24" s="1"/>
  <c r="C71" i="3"/>
  <c r="C54" i="24" s="1"/>
  <c r="C70" i="3"/>
  <c r="C33" i="24" s="1"/>
  <c r="B73" i="3"/>
  <c r="B96" i="24" s="1"/>
  <c r="B72" i="3"/>
  <c r="B75" i="24" s="1"/>
  <c r="B71" i="3"/>
  <c r="B54" i="24" s="1"/>
  <c r="B70" i="3"/>
  <c r="B33" i="24" s="1"/>
  <c r="B69" i="3"/>
  <c r="F103" i="2"/>
  <c r="F102" i="2"/>
  <c r="F101" i="2"/>
  <c r="E103" i="2"/>
  <c r="E102" i="2"/>
  <c r="E101" i="2"/>
  <c r="D103" i="2"/>
  <c r="D102" i="2"/>
  <c r="D101" i="2"/>
  <c r="C101" i="2"/>
  <c r="C103" i="2"/>
  <c r="C102" i="2"/>
  <c r="B103" i="2"/>
  <c r="B102" i="2"/>
  <c r="B101" i="2"/>
  <c r="XFD103" i="2"/>
  <c r="XFD102" i="2"/>
  <c r="G233" i="21"/>
  <c r="G216" i="21"/>
  <c r="G199" i="21"/>
  <c r="G182" i="21"/>
  <c r="G165" i="21"/>
  <c r="G148" i="21"/>
  <c r="G131" i="21"/>
  <c r="G114" i="21"/>
  <c r="G80" i="21"/>
  <c r="G63" i="21"/>
  <c r="G46" i="21"/>
  <c r="G29" i="21"/>
  <c r="G12" i="21"/>
  <c r="F37" i="2"/>
  <c r="E37" i="2"/>
  <c r="D37" i="2"/>
  <c r="C37" i="2"/>
  <c r="B37" i="2"/>
  <c r="E30" i="2"/>
  <c r="L13" i="3"/>
  <c r="C13" i="3" s="1"/>
  <c r="B15" i="2" s="1"/>
  <c r="L12" i="3"/>
  <c r="C12" i="3" s="1"/>
  <c r="L11" i="3"/>
  <c r="C11" i="3" s="1"/>
  <c r="L10" i="3"/>
  <c r="C10" i="3" s="1"/>
  <c r="L9" i="3"/>
  <c r="C9" i="3" s="1"/>
  <c r="L8" i="3"/>
  <c r="C8" i="3" s="1"/>
  <c r="B10" i="2" s="1"/>
  <c r="A1" i="24"/>
  <c r="B2" i="24"/>
  <c r="B3" i="24"/>
  <c r="C3" i="24"/>
  <c r="D3" i="24"/>
  <c r="E3" i="24"/>
  <c r="F3" i="24"/>
  <c r="G3" i="24"/>
  <c r="B23" i="24"/>
  <c r="B24" i="24"/>
  <c r="C24" i="24"/>
  <c r="D24" i="24"/>
  <c r="E24" i="24"/>
  <c r="F24" i="24"/>
  <c r="G24" i="24"/>
  <c r="B44" i="24"/>
  <c r="B45" i="24"/>
  <c r="C45" i="24"/>
  <c r="D45" i="24"/>
  <c r="E45" i="24"/>
  <c r="F45" i="24"/>
  <c r="G45" i="24"/>
  <c r="B65" i="24"/>
  <c r="B66" i="24"/>
  <c r="C66" i="24"/>
  <c r="D66" i="24"/>
  <c r="E66" i="24"/>
  <c r="F66" i="24"/>
  <c r="G66" i="24"/>
  <c r="B86" i="24"/>
  <c r="B87" i="24"/>
  <c r="C87" i="24"/>
  <c r="D87" i="24"/>
  <c r="E87" i="24"/>
  <c r="F87" i="24"/>
  <c r="G87" i="24"/>
  <c r="I122" i="21"/>
  <c r="H122" i="21"/>
  <c r="G122" i="21"/>
  <c r="F122" i="21"/>
  <c r="E122" i="21"/>
  <c r="I105" i="21"/>
  <c r="H105" i="21"/>
  <c r="G105" i="21"/>
  <c r="F105" i="21"/>
  <c r="E105" i="21"/>
  <c r="I88" i="21"/>
  <c r="H88" i="21"/>
  <c r="G88" i="21"/>
  <c r="F88" i="21"/>
  <c r="E88" i="21"/>
  <c r="I71" i="21"/>
  <c r="H71" i="21"/>
  <c r="G71" i="21"/>
  <c r="F71" i="21"/>
  <c r="E71" i="21"/>
  <c r="I54" i="21"/>
  <c r="H54" i="21"/>
  <c r="G54" i="21"/>
  <c r="F54" i="21"/>
  <c r="E54" i="21"/>
  <c r="I236" i="21"/>
  <c r="H236" i="21"/>
  <c r="G236" i="21"/>
  <c r="F236" i="21"/>
  <c r="E236" i="21"/>
  <c r="I235" i="21"/>
  <c r="H235" i="21"/>
  <c r="G235" i="21"/>
  <c r="F235" i="21"/>
  <c r="E235" i="21"/>
  <c r="I234" i="21"/>
  <c r="H234" i="21"/>
  <c r="G234" i="21"/>
  <c r="F234" i="21"/>
  <c r="E234" i="21"/>
  <c r="I233" i="21"/>
  <c r="H233" i="21"/>
  <c r="F233" i="21"/>
  <c r="E233" i="21"/>
  <c r="I232" i="21"/>
  <c r="H232" i="21"/>
  <c r="G232" i="21"/>
  <c r="F232" i="21"/>
  <c r="E232" i="21"/>
  <c r="I219" i="21"/>
  <c r="H219" i="21"/>
  <c r="G219" i="21"/>
  <c r="F219" i="21"/>
  <c r="E219" i="21"/>
  <c r="I218" i="21"/>
  <c r="H218" i="21"/>
  <c r="G218" i="21"/>
  <c r="F218" i="21"/>
  <c r="E218" i="21"/>
  <c r="I217" i="21"/>
  <c r="H217" i="21"/>
  <c r="G217" i="21"/>
  <c r="F217" i="21"/>
  <c r="E217" i="21"/>
  <c r="I216" i="21"/>
  <c r="H216" i="21"/>
  <c r="F216" i="21"/>
  <c r="E216" i="21"/>
  <c r="I215" i="21"/>
  <c r="H215" i="21"/>
  <c r="G215" i="21"/>
  <c r="F215" i="21"/>
  <c r="E215" i="21"/>
  <c r="I202" i="21"/>
  <c r="H202" i="21"/>
  <c r="G202" i="21"/>
  <c r="F202" i="21"/>
  <c r="E202" i="21"/>
  <c r="I201" i="21"/>
  <c r="H201" i="21"/>
  <c r="G201" i="21"/>
  <c r="F201" i="21"/>
  <c r="E201" i="21"/>
  <c r="I200" i="21"/>
  <c r="H200" i="21"/>
  <c r="G200" i="21"/>
  <c r="F200" i="21"/>
  <c r="E200" i="21"/>
  <c r="I199" i="21"/>
  <c r="H199" i="21"/>
  <c r="F199" i="21"/>
  <c r="E199" i="21"/>
  <c r="I198" i="21"/>
  <c r="H198" i="21"/>
  <c r="G198" i="21"/>
  <c r="F198" i="21"/>
  <c r="E198" i="21"/>
  <c r="I185" i="21"/>
  <c r="H185" i="21"/>
  <c r="G185" i="21"/>
  <c r="F185" i="21"/>
  <c r="E185" i="21"/>
  <c r="I184" i="21"/>
  <c r="H184" i="21"/>
  <c r="G184" i="21"/>
  <c r="F184" i="21"/>
  <c r="E184" i="21"/>
  <c r="I183" i="21"/>
  <c r="H183" i="21"/>
  <c r="G183" i="21"/>
  <c r="F183" i="21"/>
  <c r="E183" i="21"/>
  <c r="I182" i="21"/>
  <c r="H182" i="21"/>
  <c r="F182" i="21"/>
  <c r="E182" i="21"/>
  <c r="I181" i="21"/>
  <c r="H181" i="21"/>
  <c r="G181" i="21"/>
  <c r="F181" i="21"/>
  <c r="E181" i="21"/>
  <c r="I168" i="21"/>
  <c r="H168" i="21"/>
  <c r="G168" i="21"/>
  <c r="F168" i="21"/>
  <c r="E168" i="21"/>
  <c r="I167" i="21"/>
  <c r="H167" i="21"/>
  <c r="G167" i="21"/>
  <c r="F167" i="21"/>
  <c r="E167" i="21"/>
  <c r="I166" i="21"/>
  <c r="H166" i="21"/>
  <c r="G166" i="21"/>
  <c r="F166" i="21"/>
  <c r="E166" i="21"/>
  <c r="I165" i="21"/>
  <c r="H165" i="21"/>
  <c r="F165" i="21"/>
  <c r="E165" i="21"/>
  <c r="I164" i="21"/>
  <c r="H164" i="21"/>
  <c r="G164" i="21"/>
  <c r="F164" i="21"/>
  <c r="E164" i="21"/>
  <c r="A41" i="2"/>
  <c r="G189" i="21"/>
  <c r="I189" i="21"/>
  <c r="H189" i="21"/>
  <c r="E189" i="21"/>
  <c r="F189" i="21"/>
  <c r="F173" i="21"/>
  <c r="E173" i="21"/>
  <c r="H173" i="21"/>
  <c r="G173" i="21"/>
  <c r="I173" i="21"/>
  <c r="A2" i="2"/>
  <c r="A5" i="2"/>
  <c r="A3" i="2"/>
  <c r="F11" i="21"/>
  <c r="F12" i="21"/>
  <c r="F13" i="21"/>
  <c r="F14" i="21"/>
  <c r="F15" i="21"/>
  <c r="D150" i="2"/>
  <c r="D93" i="24" s="1"/>
  <c r="C150" i="2"/>
  <c r="B150" i="2"/>
  <c r="B93" i="24" s="1"/>
  <c r="A150" i="2"/>
  <c r="A93" i="24" s="1"/>
  <c r="D142" i="2"/>
  <c r="D72" i="24" s="1"/>
  <c r="C142" i="2"/>
  <c r="B142" i="2"/>
  <c r="B72" i="24" s="1"/>
  <c r="A142" i="2"/>
  <c r="A72" i="24" s="1"/>
  <c r="D134" i="2"/>
  <c r="D51" i="24" s="1"/>
  <c r="C134" i="2"/>
  <c r="B134" i="2"/>
  <c r="B51" i="24" s="1"/>
  <c r="A134" i="2"/>
  <c r="A51" i="24" s="1"/>
  <c r="D126" i="2"/>
  <c r="D30" i="24" s="1"/>
  <c r="C126" i="2"/>
  <c r="C30" i="24" s="1"/>
  <c r="B126" i="2"/>
  <c r="B30" i="24" s="1"/>
  <c r="A126" i="2"/>
  <c r="A30" i="24" s="1"/>
  <c r="D118" i="2"/>
  <c r="D9" i="24" s="1"/>
  <c r="C118" i="2"/>
  <c r="C9" i="24" s="1"/>
  <c r="B118" i="2"/>
  <c r="B9" i="24" s="1"/>
  <c r="B115" i="24" s="1"/>
  <c r="B117" i="2"/>
  <c r="B8" i="24" s="1"/>
  <c r="B114" i="24" s="1"/>
  <c r="A118" i="2"/>
  <c r="A9" i="24" s="1"/>
  <c r="A115" i="24" s="1"/>
  <c r="A20" i="3"/>
  <c r="A22" i="2" s="1"/>
  <c r="A19" i="3"/>
  <c r="A21" i="2" s="1"/>
  <c r="A18" i="3"/>
  <c r="A20" i="2" s="1"/>
  <c r="A17" i="3"/>
  <c r="A19" i="2" s="1"/>
  <c r="A16" i="3"/>
  <c r="A18" i="2" s="1"/>
  <c r="B22" i="23"/>
  <c r="E10" i="22"/>
  <c r="A93" i="2" s="1"/>
  <c r="E12" i="22"/>
  <c r="F81" i="2" s="1"/>
  <c r="B2" i="23"/>
  <c r="B3" i="23" s="1"/>
  <c r="B7" i="2" s="1"/>
  <c r="D149" i="2"/>
  <c r="D148" i="2"/>
  <c r="D91" i="24" s="1"/>
  <c r="D147" i="2"/>
  <c r="D90" i="24" s="1"/>
  <c r="D146" i="2"/>
  <c r="D89" i="24" s="1"/>
  <c r="D145" i="2"/>
  <c r="D88" i="24" s="1"/>
  <c r="C149" i="2"/>
  <c r="C92" i="24" s="1"/>
  <c r="C148" i="2"/>
  <c r="C91" i="24" s="1"/>
  <c r="C147" i="2"/>
  <c r="C146" i="2"/>
  <c r="C145" i="2"/>
  <c r="D141" i="2"/>
  <c r="D71" i="24" s="1"/>
  <c r="D140" i="2"/>
  <c r="D70" i="24" s="1"/>
  <c r="D139" i="2"/>
  <c r="D69" i="24" s="1"/>
  <c r="D138" i="2"/>
  <c r="D68" i="24" s="1"/>
  <c r="D137" i="2"/>
  <c r="D67" i="24" s="1"/>
  <c r="C141" i="2"/>
  <c r="C71" i="24" s="1"/>
  <c r="C140" i="2"/>
  <c r="C70" i="24" s="1"/>
  <c r="C139" i="2"/>
  <c r="C69" i="24" s="1"/>
  <c r="C138" i="2"/>
  <c r="C68" i="24" s="1"/>
  <c r="C137" i="2"/>
  <c r="C67" i="24" s="1"/>
  <c r="D133" i="2"/>
  <c r="D50" i="24" s="1"/>
  <c r="D132" i="2"/>
  <c r="D49" i="24" s="1"/>
  <c r="D131" i="2"/>
  <c r="D48" i="24" s="1"/>
  <c r="D130" i="2"/>
  <c r="D47" i="24" s="1"/>
  <c r="D129" i="2"/>
  <c r="D46" i="24" s="1"/>
  <c r="C133" i="2"/>
  <c r="C50" i="24" s="1"/>
  <c r="C132" i="2"/>
  <c r="C131" i="2"/>
  <c r="C48" i="24" s="1"/>
  <c r="C130" i="2"/>
  <c r="C129" i="2"/>
  <c r="C46" i="24" s="1"/>
  <c r="B149" i="2"/>
  <c r="B92" i="24" s="1"/>
  <c r="B148" i="2"/>
  <c r="B91" i="24" s="1"/>
  <c r="B147" i="2"/>
  <c r="B90" i="24" s="1"/>
  <c r="B146" i="2"/>
  <c r="B89" i="24" s="1"/>
  <c r="B145" i="2"/>
  <c r="B88" i="24" s="1"/>
  <c r="B141" i="2"/>
  <c r="B71" i="24" s="1"/>
  <c r="B140" i="2"/>
  <c r="B70" i="24" s="1"/>
  <c r="B139" i="2"/>
  <c r="B69" i="24" s="1"/>
  <c r="B138" i="2"/>
  <c r="B68" i="24" s="1"/>
  <c r="B137" i="2"/>
  <c r="B67" i="24" s="1"/>
  <c r="B133" i="2"/>
  <c r="B50" i="24" s="1"/>
  <c r="B132" i="2"/>
  <c r="B49" i="24" s="1"/>
  <c r="B131" i="2"/>
  <c r="B48" i="24" s="1"/>
  <c r="B130" i="2"/>
  <c r="B47" i="24" s="1"/>
  <c r="B129" i="2"/>
  <c r="B46" i="24" s="1"/>
  <c r="B125" i="2"/>
  <c r="B29" i="24" s="1"/>
  <c r="B124" i="2"/>
  <c r="B28" i="24" s="1"/>
  <c r="B123" i="2"/>
  <c r="B27" i="24" s="1"/>
  <c r="B122" i="2"/>
  <c r="B26" i="24" s="1"/>
  <c r="B121" i="2"/>
  <c r="B25" i="24" s="1"/>
  <c r="D125" i="2"/>
  <c r="D29" i="24" s="1"/>
  <c r="D124" i="2"/>
  <c r="D28" i="24" s="1"/>
  <c r="D123" i="2"/>
  <c r="D27" i="24" s="1"/>
  <c r="D122" i="2"/>
  <c r="D26" i="24" s="1"/>
  <c r="D121" i="2"/>
  <c r="D25" i="24" s="1"/>
  <c r="C125" i="2"/>
  <c r="C29" i="24" s="1"/>
  <c r="C124" i="2"/>
  <c r="C123" i="2"/>
  <c r="C122" i="2"/>
  <c r="C26" i="24" s="1"/>
  <c r="C121" i="2"/>
  <c r="C25" i="24" s="1"/>
  <c r="B116" i="2"/>
  <c r="B7" i="24" s="1"/>
  <c r="B113" i="24" s="1"/>
  <c r="B115" i="2"/>
  <c r="B6" i="24" s="1"/>
  <c r="B112" i="24" s="1"/>
  <c r="B114" i="2"/>
  <c r="B5" i="24" s="1"/>
  <c r="B111" i="24" s="1"/>
  <c r="B113" i="2"/>
  <c r="B4" i="24" s="1"/>
  <c r="B110" i="24" s="1"/>
  <c r="D117" i="2"/>
  <c r="D8" i="24" s="1"/>
  <c r="D116" i="2"/>
  <c r="D7" i="24" s="1"/>
  <c r="D115" i="2"/>
  <c r="D6" i="24" s="1"/>
  <c r="D114" i="2"/>
  <c r="D5" i="24" s="1"/>
  <c r="D113" i="2"/>
  <c r="D4" i="24" s="1"/>
  <c r="C117" i="2"/>
  <c r="C116" i="2"/>
  <c r="C115" i="2"/>
  <c r="C6" i="24" s="1"/>
  <c r="C114" i="2"/>
  <c r="C5" i="24" s="1"/>
  <c r="C113" i="2"/>
  <c r="C4" i="24" s="1"/>
  <c r="A149" i="2"/>
  <c r="A92" i="24" s="1"/>
  <c r="A148" i="2"/>
  <c r="A91" i="24" s="1"/>
  <c r="A147" i="2"/>
  <c r="A90" i="24" s="1"/>
  <c r="A146" i="2"/>
  <c r="A89" i="24" s="1"/>
  <c r="A141" i="2"/>
  <c r="A71" i="24" s="1"/>
  <c r="A140" i="2"/>
  <c r="A70" i="24" s="1"/>
  <c r="A139" i="2"/>
  <c r="A69" i="24" s="1"/>
  <c r="A138" i="2"/>
  <c r="A68" i="24" s="1"/>
  <c r="A133" i="2"/>
  <c r="A50" i="24" s="1"/>
  <c r="A132" i="2"/>
  <c r="A49" i="24" s="1"/>
  <c r="A131" i="2"/>
  <c r="A48" i="24" s="1"/>
  <c r="A130" i="2"/>
  <c r="A47" i="24" s="1"/>
  <c r="A125" i="2"/>
  <c r="A29" i="24" s="1"/>
  <c r="A124" i="2"/>
  <c r="A28" i="24" s="1"/>
  <c r="A123" i="2"/>
  <c r="A27" i="24" s="1"/>
  <c r="A122" i="2"/>
  <c r="A26" i="24" s="1"/>
  <c r="A117" i="2"/>
  <c r="A8" i="24" s="1"/>
  <c r="A114" i="24" s="1"/>
  <c r="A116" i="2"/>
  <c r="A7" i="24" s="1"/>
  <c r="A113" i="24" s="1"/>
  <c r="A115" i="2"/>
  <c r="A6" i="24" s="1"/>
  <c r="A112" i="24" s="1"/>
  <c r="A114" i="2"/>
  <c r="A5" i="24" s="1"/>
  <c r="A111" i="24" s="1"/>
  <c r="F82" i="5"/>
  <c r="F73" i="2" s="1"/>
  <c r="E82" i="5"/>
  <c r="E73" i="2" s="1"/>
  <c r="D82" i="5"/>
  <c r="D73" i="2" s="1"/>
  <c r="C82" i="5"/>
  <c r="C73" i="2" s="1"/>
  <c r="B82" i="5"/>
  <c r="B73" i="2" s="1"/>
  <c r="F69" i="2"/>
  <c r="E69" i="2"/>
  <c r="D69" i="2"/>
  <c r="C69" i="2"/>
  <c r="B69" i="2"/>
  <c r="C76" i="5"/>
  <c r="C72" i="2" s="1"/>
  <c r="B76" i="5"/>
  <c r="B72" i="2" s="1"/>
  <c r="I151" i="21"/>
  <c r="H151" i="21"/>
  <c r="G151" i="21"/>
  <c r="F151" i="21"/>
  <c r="E151" i="21"/>
  <c r="I150" i="21"/>
  <c r="H150" i="21"/>
  <c r="G150" i="21"/>
  <c r="F150" i="21"/>
  <c r="E150" i="21"/>
  <c r="I149" i="21"/>
  <c r="H149" i="21"/>
  <c r="G149" i="21"/>
  <c r="F149" i="21"/>
  <c r="E149" i="21"/>
  <c r="I148" i="21"/>
  <c r="H148" i="21"/>
  <c r="F148" i="21"/>
  <c r="E148" i="21"/>
  <c r="I147" i="21"/>
  <c r="H147" i="21"/>
  <c r="G147" i="21"/>
  <c r="F147" i="21"/>
  <c r="E147" i="21"/>
  <c r="I134" i="21"/>
  <c r="H134" i="21"/>
  <c r="G134" i="21"/>
  <c r="F134" i="21"/>
  <c r="E134" i="21"/>
  <c r="I133" i="21"/>
  <c r="H133" i="21"/>
  <c r="G133" i="21"/>
  <c r="F133" i="21"/>
  <c r="E133" i="21"/>
  <c r="I132" i="21"/>
  <c r="H132" i="21"/>
  <c r="G132" i="21"/>
  <c r="F132" i="21"/>
  <c r="E132" i="21"/>
  <c r="I131" i="21"/>
  <c r="H131" i="21"/>
  <c r="F131" i="21"/>
  <c r="E131" i="21"/>
  <c r="I130" i="21"/>
  <c r="H130" i="21"/>
  <c r="G130" i="21"/>
  <c r="F130" i="21"/>
  <c r="E130" i="21"/>
  <c r="I117" i="21"/>
  <c r="H117" i="21"/>
  <c r="G117" i="21"/>
  <c r="F117" i="21"/>
  <c r="E117" i="21"/>
  <c r="I116" i="21"/>
  <c r="H116" i="21"/>
  <c r="G116" i="21"/>
  <c r="F116" i="21"/>
  <c r="E116" i="21"/>
  <c r="I115" i="21"/>
  <c r="H115" i="21"/>
  <c r="G115" i="21"/>
  <c r="F115" i="21"/>
  <c r="E115" i="21"/>
  <c r="I114" i="21"/>
  <c r="H114" i="21"/>
  <c r="F114" i="21"/>
  <c r="E114" i="21"/>
  <c r="I113" i="21"/>
  <c r="H113" i="21"/>
  <c r="G113" i="21"/>
  <c r="F113" i="21"/>
  <c r="E113" i="21"/>
  <c r="I15" i="21"/>
  <c r="H15" i="21"/>
  <c r="G15" i="21"/>
  <c r="E15" i="21"/>
  <c r="I14" i="21"/>
  <c r="H14" i="21"/>
  <c r="G14" i="21"/>
  <c r="E14" i="21"/>
  <c r="I13" i="21"/>
  <c r="H13" i="21"/>
  <c r="G13" i="21"/>
  <c r="E13" i="21"/>
  <c r="I12" i="21"/>
  <c r="H12" i="21"/>
  <c r="E12" i="21"/>
  <c r="I11" i="21"/>
  <c r="H11" i="21"/>
  <c r="G11" i="21"/>
  <c r="E11" i="21"/>
  <c r="I100" i="21"/>
  <c r="H100" i="21"/>
  <c r="G100" i="21"/>
  <c r="F100" i="21"/>
  <c r="E100" i="21"/>
  <c r="I99" i="21"/>
  <c r="H99" i="21"/>
  <c r="G99" i="21"/>
  <c r="F99" i="21"/>
  <c r="E99" i="21"/>
  <c r="I98" i="21"/>
  <c r="H98" i="21"/>
  <c r="G98" i="21"/>
  <c r="F98" i="21"/>
  <c r="E98" i="21"/>
  <c r="I97" i="21"/>
  <c r="H97" i="21"/>
  <c r="F97" i="21"/>
  <c r="E97" i="21"/>
  <c r="I96" i="21"/>
  <c r="H96" i="21"/>
  <c r="G96" i="21"/>
  <c r="F96" i="21"/>
  <c r="E96" i="21"/>
  <c r="I83" i="21"/>
  <c r="H83" i="21"/>
  <c r="G83" i="21"/>
  <c r="F83" i="21"/>
  <c r="E83" i="21"/>
  <c r="I82" i="21"/>
  <c r="H82" i="21"/>
  <c r="G82" i="21"/>
  <c r="F82" i="21"/>
  <c r="E82" i="21"/>
  <c r="I81" i="21"/>
  <c r="H81" i="21"/>
  <c r="G81" i="21"/>
  <c r="F81" i="21"/>
  <c r="E81" i="21"/>
  <c r="I80" i="21"/>
  <c r="H80" i="21"/>
  <c r="F80" i="21"/>
  <c r="E80" i="21"/>
  <c r="I79" i="21"/>
  <c r="H79" i="21"/>
  <c r="G79" i="21"/>
  <c r="F79" i="21"/>
  <c r="E79" i="21"/>
  <c r="I66" i="21"/>
  <c r="H66" i="21"/>
  <c r="G66" i="21"/>
  <c r="F66" i="21"/>
  <c r="E66" i="21"/>
  <c r="I65" i="21"/>
  <c r="H65" i="21"/>
  <c r="G65" i="21"/>
  <c r="F65" i="21"/>
  <c r="E65" i="21"/>
  <c r="I64" i="21"/>
  <c r="H64" i="21"/>
  <c r="G64" i="21"/>
  <c r="F64" i="21"/>
  <c r="E64" i="21"/>
  <c r="I63" i="21"/>
  <c r="H63" i="21"/>
  <c r="F63" i="21"/>
  <c r="E63" i="21"/>
  <c r="I62" i="21"/>
  <c r="H62" i="21"/>
  <c r="G62" i="21"/>
  <c r="F62" i="21"/>
  <c r="E62" i="21"/>
  <c r="I49" i="21"/>
  <c r="H49" i="21"/>
  <c r="G49" i="21"/>
  <c r="F49" i="21"/>
  <c r="E49" i="21"/>
  <c r="I48" i="21"/>
  <c r="H48" i="21"/>
  <c r="G48" i="21"/>
  <c r="F48" i="21"/>
  <c r="E48" i="21"/>
  <c r="I47" i="21"/>
  <c r="H47" i="21"/>
  <c r="G47" i="21"/>
  <c r="F47" i="21"/>
  <c r="E47" i="21"/>
  <c r="I46" i="21"/>
  <c r="H46" i="21"/>
  <c r="F46" i="21"/>
  <c r="E46" i="21"/>
  <c r="I45" i="21"/>
  <c r="H45" i="21"/>
  <c r="G45" i="21"/>
  <c r="F45" i="21"/>
  <c r="E45" i="21"/>
  <c r="I32" i="21"/>
  <c r="H32" i="21"/>
  <c r="G32" i="21"/>
  <c r="F32" i="21"/>
  <c r="E32" i="21"/>
  <c r="I31" i="21"/>
  <c r="H31" i="21"/>
  <c r="G31" i="21"/>
  <c r="F31" i="21"/>
  <c r="E31" i="21"/>
  <c r="I30" i="21"/>
  <c r="H30" i="21"/>
  <c r="G30" i="21"/>
  <c r="F30" i="21"/>
  <c r="E30" i="21"/>
  <c r="I29" i="21"/>
  <c r="H29" i="21"/>
  <c r="F29" i="21"/>
  <c r="E29" i="21"/>
  <c r="I28" i="21"/>
  <c r="H28" i="21"/>
  <c r="G28" i="21"/>
  <c r="F28" i="21"/>
  <c r="E28" i="21"/>
  <c r="D76" i="5"/>
  <c r="D72" i="2" s="1"/>
  <c r="E76" i="5"/>
  <c r="E72" i="2" s="1"/>
  <c r="F76" i="5"/>
  <c r="F72" i="2" s="1"/>
  <c r="A75" i="2"/>
  <c r="F32" i="7"/>
  <c r="F77" i="2" s="1"/>
  <c r="E32" i="7"/>
  <c r="E77" i="2" s="1"/>
  <c r="B32" i="7"/>
  <c r="B24" i="7"/>
  <c r="A79" i="2"/>
  <c r="G46" i="7"/>
  <c r="A78" i="2"/>
  <c r="G38" i="7"/>
  <c r="A77" i="2"/>
  <c r="A76" i="2"/>
  <c r="G30" i="7"/>
  <c r="G22" i="7"/>
  <c r="B40" i="7"/>
  <c r="B78" i="2" s="1"/>
  <c r="E40" i="7"/>
  <c r="E78" i="2" s="1"/>
  <c r="C48" i="7"/>
  <c r="C79" i="2" s="1"/>
  <c r="E48" i="7"/>
  <c r="E79" i="2" s="1"/>
  <c r="F40" i="7"/>
  <c r="D48" i="7"/>
  <c r="D79" i="2" s="1"/>
  <c r="C40" i="7"/>
  <c r="C78" i="2" s="1"/>
  <c r="D40" i="7"/>
  <c r="D78" i="2"/>
  <c r="B48" i="7"/>
  <c r="F48" i="7"/>
  <c r="F79" i="2" s="1"/>
  <c r="D32" i="7"/>
  <c r="D77" i="2" s="1"/>
  <c r="C32" i="7"/>
  <c r="C77" i="2" s="1"/>
  <c r="E24" i="7"/>
  <c r="E76" i="2" s="1"/>
  <c r="F24" i="7"/>
  <c r="F76" i="2" s="1"/>
  <c r="C24" i="7"/>
  <c r="C76" i="2" s="1"/>
  <c r="D24" i="7"/>
  <c r="D76" i="2" s="1"/>
  <c r="E139" i="21"/>
  <c r="H20" i="21"/>
  <c r="E20" i="21"/>
  <c r="I20" i="21"/>
  <c r="H156" i="21"/>
  <c r="H139" i="21"/>
  <c r="F156" i="21"/>
  <c r="I139" i="21"/>
  <c r="G156" i="21"/>
  <c r="I156" i="21"/>
  <c r="F20" i="21"/>
  <c r="G20" i="21"/>
  <c r="G139" i="21"/>
  <c r="F139" i="21"/>
  <c r="E156" i="21"/>
  <c r="G47" i="7"/>
  <c r="G39" i="7"/>
  <c r="G31" i="7"/>
  <c r="G23" i="7"/>
  <c r="D16" i="7"/>
  <c r="D75" i="2" s="1"/>
  <c r="B95" i="5"/>
  <c r="B82" i="2" s="1"/>
  <c r="B70" i="5"/>
  <c r="B71" i="2" s="1"/>
  <c r="C70" i="5"/>
  <c r="C71" i="2" s="1"/>
  <c r="F53" i="5"/>
  <c r="F68" i="2" s="1"/>
  <c r="E53" i="5"/>
  <c r="E68" i="2" s="1"/>
  <c r="D53" i="5"/>
  <c r="D68" i="2" s="1"/>
  <c r="C53" i="5"/>
  <c r="C68" i="2" s="1"/>
  <c r="F30" i="2"/>
  <c r="D30" i="2"/>
  <c r="C30" i="2"/>
  <c r="B31" i="2"/>
  <c r="B30" i="2"/>
  <c r="A25" i="2"/>
  <c r="D20" i="3"/>
  <c r="D19" i="3"/>
  <c r="D18" i="3"/>
  <c r="D17" i="3"/>
  <c r="D16" i="3"/>
  <c r="D15" i="3"/>
  <c r="F63" i="5"/>
  <c r="F70" i="2" s="1"/>
  <c r="E63" i="5"/>
  <c r="E70" i="2" s="1"/>
  <c r="D63" i="5"/>
  <c r="D70" i="2" s="1"/>
  <c r="C63" i="5"/>
  <c r="C70" i="2" s="1"/>
  <c r="B63" i="5"/>
  <c r="B70" i="2" s="1"/>
  <c r="F46" i="2"/>
  <c r="F47" i="2"/>
  <c r="F48" i="2"/>
  <c r="F49" i="2"/>
  <c r="F50" i="2"/>
  <c r="F51" i="2"/>
  <c r="E46" i="2"/>
  <c r="E47" i="2"/>
  <c r="E48" i="2"/>
  <c r="E49" i="2"/>
  <c r="E50" i="2"/>
  <c r="E51" i="2"/>
  <c r="D46" i="2"/>
  <c r="D47" i="2"/>
  <c r="D48" i="2"/>
  <c r="D49" i="2"/>
  <c r="D50" i="2"/>
  <c r="D51" i="2"/>
  <c r="C46" i="2"/>
  <c r="C47" i="2"/>
  <c r="C48" i="2"/>
  <c r="C49" i="2"/>
  <c r="C50" i="2"/>
  <c r="C51" i="2"/>
  <c r="B46" i="2"/>
  <c r="B47" i="2"/>
  <c r="B48" i="2"/>
  <c r="B49" i="2"/>
  <c r="B50" i="2"/>
  <c r="B51" i="2"/>
  <c r="A50" i="2"/>
  <c r="A49" i="2"/>
  <c r="A48" i="2"/>
  <c r="A47" i="2"/>
  <c r="A36" i="2"/>
  <c r="F32" i="2"/>
  <c r="F31" i="2"/>
  <c r="E32" i="2"/>
  <c r="E31" i="2"/>
  <c r="D32" i="2"/>
  <c r="D31" i="2"/>
  <c r="C32" i="2"/>
  <c r="C31" i="2"/>
  <c r="B32" i="2"/>
  <c r="A32" i="2"/>
  <c r="A31" i="2"/>
  <c r="B20" i="3"/>
  <c r="F25" i="2"/>
  <c r="C94" i="3" s="1"/>
  <c r="C101" i="24" s="1"/>
  <c r="F26" i="2"/>
  <c r="C101" i="3" s="1"/>
  <c r="C102" i="24" s="1"/>
  <c r="F27" i="2"/>
  <c r="C108" i="3" s="1"/>
  <c r="C103" i="24" s="1"/>
  <c r="E25" i="2"/>
  <c r="C93" i="3" s="1"/>
  <c r="C80" i="24" s="1"/>
  <c r="E26" i="2"/>
  <c r="C100" i="3" s="1"/>
  <c r="C81" i="24" s="1"/>
  <c r="E27" i="2"/>
  <c r="C107" i="3" s="1"/>
  <c r="C82" i="24" s="1"/>
  <c r="E70" i="5"/>
  <c r="E71" i="2" s="1"/>
  <c r="E102" i="5"/>
  <c r="E83" i="2" s="1"/>
  <c r="E109" i="5"/>
  <c r="E84" i="2" s="1"/>
  <c r="D25" i="2"/>
  <c r="C92" i="3" s="1"/>
  <c r="C59" i="24" s="1"/>
  <c r="D26" i="2"/>
  <c r="C99" i="3" s="1"/>
  <c r="C60" i="24" s="1"/>
  <c r="D27" i="2"/>
  <c r="C106" i="3" s="1"/>
  <c r="C61" i="24" s="1"/>
  <c r="D70" i="5"/>
  <c r="D71" i="2" s="1"/>
  <c r="D102" i="5"/>
  <c r="D83" i="2" s="1"/>
  <c r="D109" i="5"/>
  <c r="D84" i="2" s="1"/>
  <c r="C25" i="2"/>
  <c r="C91" i="3" s="1"/>
  <c r="C38" i="24" s="1"/>
  <c r="C26" i="2"/>
  <c r="C98" i="3" s="1"/>
  <c r="C27" i="2"/>
  <c r="C105" i="3" s="1"/>
  <c r="C40" i="24" s="1"/>
  <c r="B25" i="2"/>
  <c r="C90" i="3" s="1"/>
  <c r="B26" i="2"/>
  <c r="B27" i="2"/>
  <c r="C104" i="3" s="1"/>
  <c r="B16" i="7"/>
  <c r="B19" i="3"/>
  <c r="B18" i="3"/>
  <c r="B16" i="3"/>
  <c r="B15" i="3"/>
  <c r="F109" i="5"/>
  <c r="F84" i="2" s="1"/>
  <c r="C109" i="5"/>
  <c r="C84" i="2" s="1"/>
  <c r="B109" i="5"/>
  <c r="B84" i="2" s="1"/>
  <c r="G14" i="7"/>
  <c r="F70" i="5"/>
  <c r="F71" i="2" s="1"/>
  <c r="C102" i="5"/>
  <c r="C83" i="2" s="1"/>
  <c r="B102" i="5"/>
  <c r="B83" i="2" s="1"/>
  <c r="A51" i="2"/>
  <c r="A46" i="2"/>
  <c r="A35" i="2"/>
  <c r="A34" i="2"/>
  <c r="A33" i="2"/>
  <c r="A30" i="2"/>
  <c r="A27" i="2"/>
  <c r="A26" i="2"/>
  <c r="F102" i="5"/>
  <c r="F83" i="2" s="1"/>
  <c r="C16" i="7"/>
  <c r="E16" i="7"/>
  <c r="E75" i="2" s="1"/>
  <c r="F16" i="7"/>
  <c r="F75" i="2" s="1"/>
  <c r="B17" i="3"/>
  <c r="B53" i="5"/>
  <c r="B68" i="2" s="1"/>
  <c r="F95" i="5"/>
  <c r="F82" i="2" s="1"/>
  <c r="E95" i="5"/>
  <c r="E82" i="2" s="1"/>
  <c r="D95" i="5"/>
  <c r="D82" i="2" s="1"/>
  <c r="C95" i="5"/>
  <c r="C82" i="2" s="1"/>
  <c r="G36" i="2"/>
  <c r="G15" i="7"/>
  <c r="C18" i="5"/>
  <c r="D18" i="5"/>
  <c r="E18" i="5"/>
  <c r="F18" i="5"/>
  <c r="F98" i="24" l="1"/>
  <c r="E26" i="7"/>
  <c r="E34" i="7"/>
  <c r="A19" i="24"/>
  <c r="E18" i="7"/>
  <c r="E42" i="7"/>
  <c r="E50" i="7"/>
  <c r="B13" i="24"/>
  <c r="B119" i="24"/>
  <c r="B14" i="24"/>
  <c r="B120" i="24"/>
  <c r="B12" i="24"/>
  <c r="B118" i="24"/>
  <c r="F35" i="24"/>
  <c r="A102" i="24"/>
  <c r="D79" i="3"/>
  <c r="D76" i="24" s="1"/>
  <c r="F76" i="24" s="1"/>
  <c r="F34" i="7"/>
  <c r="D34" i="7"/>
  <c r="B34" i="7"/>
  <c r="C34" i="7"/>
  <c r="F86" i="21"/>
  <c r="F87" i="21" s="1"/>
  <c r="B79" i="2"/>
  <c r="G79" i="2" s="1"/>
  <c r="F50" i="7"/>
  <c r="D50" i="7"/>
  <c r="C50" i="7"/>
  <c r="B50" i="7"/>
  <c r="E239" i="21"/>
  <c r="H239" i="21"/>
  <c r="F188" i="21"/>
  <c r="F190" i="21" s="1"/>
  <c r="D80" i="3"/>
  <c r="D97" i="24" s="1"/>
  <c r="F97" i="24" s="1"/>
  <c r="H188" i="21"/>
  <c r="H190" i="21" s="1"/>
  <c r="F222" i="21"/>
  <c r="B77" i="2"/>
  <c r="G77" i="2" s="1"/>
  <c r="F42" i="7"/>
  <c r="D42" i="7"/>
  <c r="C42" i="7"/>
  <c r="B42" i="7"/>
  <c r="E188" i="21"/>
  <c r="E190" i="21" s="1"/>
  <c r="F171" i="21"/>
  <c r="F172" i="21" s="1"/>
  <c r="F137" i="21"/>
  <c r="F138" i="21" s="1"/>
  <c r="E120" i="24"/>
  <c r="H86" i="21"/>
  <c r="H87" i="21" s="1"/>
  <c r="I86" i="21"/>
  <c r="I87" i="21" s="1"/>
  <c r="G188" i="21"/>
  <c r="G190" i="21" s="1"/>
  <c r="I35" i="21"/>
  <c r="F35" i="21"/>
  <c r="D26" i="7"/>
  <c r="F26" i="7"/>
  <c r="B75" i="2"/>
  <c r="B18" i="7"/>
  <c r="B26" i="7"/>
  <c r="C26" i="7" s="1"/>
  <c r="B76" i="2"/>
  <c r="G76" i="2" s="1"/>
  <c r="C18" i="7"/>
  <c r="D76" i="3"/>
  <c r="D13" i="24" s="1"/>
  <c r="F13" i="24" s="1"/>
  <c r="D78" i="3"/>
  <c r="D55" i="24" s="1"/>
  <c r="F55" i="24" s="1"/>
  <c r="D77" i="3"/>
  <c r="D34" i="24" s="1"/>
  <c r="F34" i="24" s="1"/>
  <c r="D72" i="3"/>
  <c r="D75" i="24" s="1"/>
  <c r="E146" i="2"/>
  <c r="E89" i="24" s="1"/>
  <c r="F77" i="24"/>
  <c r="E139" i="2"/>
  <c r="E69" i="24" s="1"/>
  <c r="E133" i="2"/>
  <c r="E50" i="24" s="1"/>
  <c r="E130" i="2"/>
  <c r="E47" i="24" s="1"/>
  <c r="E119" i="24"/>
  <c r="G35" i="2"/>
  <c r="G16" i="7"/>
  <c r="G73" i="2"/>
  <c r="G70" i="2"/>
  <c r="F205" i="21"/>
  <c r="E52" i="21"/>
  <c r="E53" i="21" s="1"/>
  <c r="F69" i="21"/>
  <c r="F70" i="21" s="1"/>
  <c r="G154" i="21"/>
  <c r="G155" i="21" s="1"/>
  <c r="H222" i="21"/>
  <c r="G86" i="21"/>
  <c r="G87" i="21" s="1"/>
  <c r="F18" i="21"/>
  <c r="F19" i="21" s="1"/>
  <c r="H69" i="21"/>
  <c r="H70" i="21" s="1"/>
  <c r="I18" i="21"/>
  <c r="I19" i="21" s="1"/>
  <c r="I120" i="21"/>
  <c r="I121" i="21" s="1"/>
  <c r="E103" i="21"/>
  <c r="E104" i="21" s="1"/>
  <c r="I52" i="21"/>
  <c r="I53" i="21" s="1"/>
  <c r="F103" i="21"/>
  <c r="F104" i="21" s="1"/>
  <c r="H18" i="21"/>
  <c r="H19" i="21" s="1"/>
  <c r="E137" i="21"/>
  <c r="E138" i="21" s="1"/>
  <c r="F154" i="21"/>
  <c r="F155" i="21" s="1"/>
  <c r="A104" i="24"/>
  <c r="G205" i="21"/>
  <c r="E222" i="21"/>
  <c r="E154" i="21"/>
  <c r="E155" i="21" s="1"/>
  <c r="I171" i="21"/>
  <c r="I172" i="21" s="1"/>
  <c r="A42" i="24"/>
  <c r="F52" i="21"/>
  <c r="F53" i="21" s="1"/>
  <c r="G222" i="21"/>
  <c r="H103" i="21"/>
  <c r="H104" i="21" s="1"/>
  <c r="E120" i="21"/>
  <c r="E121" i="21" s="1"/>
  <c r="B125" i="24"/>
  <c r="A63" i="24"/>
  <c r="A41" i="24"/>
  <c r="H120" i="21"/>
  <c r="H121" i="21" s="1"/>
  <c r="E18" i="21"/>
  <c r="E19" i="21" s="1"/>
  <c r="G137" i="21"/>
  <c r="G138" i="21" s="1"/>
  <c r="I69" i="21"/>
  <c r="I70" i="21" s="1"/>
  <c r="E35" i="21"/>
  <c r="F120" i="21"/>
  <c r="F121" i="21" s="1"/>
  <c r="C75" i="2"/>
  <c r="F78" i="2"/>
  <c r="F74" i="2" s="1"/>
  <c r="F154" i="2" s="1"/>
  <c r="F131" i="24" s="1"/>
  <c r="E117" i="2"/>
  <c r="E8" i="24" s="1"/>
  <c r="I188" i="21"/>
  <c r="I190" i="21" s="1"/>
  <c r="E205" i="21"/>
  <c r="A20" i="24"/>
  <c r="C118" i="24"/>
  <c r="C120" i="24"/>
  <c r="G34" i="2"/>
  <c r="E124" i="2"/>
  <c r="E28" i="24" s="1"/>
  <c r="A82" i="24"/>
  <c r="B126" i="24"/>
  <c r="B127" i="24"/>
  <c r="D70" i="3"/>
  <c r="D33" i="24" s="1"/>
  <c r="A103" i="24"/>
  <c r="B123" i="24"/>
  <c r="A21" i="24"/>
  <c r="B124" i="24"/>
  <c r="E132" i="2"/>
  <c r="E49" i="24" s="1"/>
  <c r="A61" i="24"/>
  <c r="F104" i="2"/>
  <c r="F105" i="2" s="1"/>
  <c r="C119" i="24"/>
  <c r="D104" i="2"/>
  <c r="D105" i="2" s="1"/>
  <c r="D98" i="3"/>
  <c r="D39" i="24" s="1"/>
  <c r="D90" i="3"/>
  <c r="D17" i="24" s="1"/>
  <c r="D71" i="3"/>
  <c r="D54" i="24" s="1"/>
  <c r="G82" i="2"/>
  <c r="E52" i="2"/>
  <c r="E65" i="2"/>
  <c r="E138" i="2"/>
  <c r="E68" i="24" s="1"/>
  <c r="D73" i="3"/>
  <c r="E73" i="3" s="1"/>
  <c r="E96" i="24" s="1"/>
  <c r="F65" i="2"/>
  <c r="C8" i="24"/>
  <c r="C114" i="24" s="1"/>
  <c r="E149" i="2"/>
  <c r="E92" i="24" s="1"/>
  <c r="E142" i="2"/>
  <c r="E72" i="24" s="1"/>
  <c r="G85" i="2"/>
  <c r="G69" i="2"/>
  <c r="C28" i="24"/>
  <c r="C47" i="24"/>
  <c r="E140" i="2"/>
  <c r="E70" i="24" s="1"/>
  <c r="G48" i="2"/>
  <c r="G101" i="2"/>
  <c r="G30" i="2"/>
  <c r="E125" i="2"/>
  <c r="E29" i="24" s="1"/>
  <c r="C49" i="24"/>
  <c r="E141" i="2"/>
  <c r="E71" i="24" s="1"/>
  <c r="E126" i="2"/>
  <c r="E30" i="24" s="1"/>
  <c r="E104" i="2"/>
  <c r="E105" i="2" s="1"/>
  <c r="E39" i="2"/>
  <c r="G46" i="2"/>
  <c r="G31" i="2"/>
  <c r="C89" i="24"/>
  <c r="G103" i="2"/>
  <c r="G86" i="2"/>
  <c r="G80" i="2"/>
  <c r="C17" i="24"/>
  <c r="C123" i="24" s="1"/>
  <c r="C39" i="24"/>
  <c r="E122" i="2"/>
  <c r="E26" i="24" s="1"/>
  <c r="G32" i="2"/>
  <c r="G102" i="2"/>
  <c r="C72" i="24"/>
  <c r="B104" i="2"/>
  <c r="B105" i="2" s="1"/>
  <c r="B52" i="2"/>
  <c r="G87" i="2"/>
  <c r="G61" i="2"/>
  <c r="G49" i="2"/>
  <c r="F52" i="2"/>
  <c r="C65" i="2"/>
  <c r="D74" i="2"/>
  <c r="F39" i="2"/>
  <c r="D113" i="24"/>
  <c r="G62" i="2"/>
  <c r="G68" i="2"/>
  <c r="D65" i="2"/>
  <c r="E115" i="2"/>
  <c r="E6" i="24" s="1"/>
  <c r="E129" i="2"/>
  <c r="E46" i="24" s="1"/>
  <c r="G64" i="2"/>
  <c r="D111" i="24"/>
  <c r="G25" i="2"/>
  <c r="G50" i="2"/>
  <c r="D112" i="24"/>
  <c r="G83" i="2"/>
  <c r="G63" i="2"/>
  <c r="C52" i="2"/>
  <c r="E113" i="2"/>
  <c r="E4" i="24" s="1"/>
  <c r="G51" i="2"/>
  <c r="C104" i="2"/>
  <c r="C105" i="2" s="1"/>
  <c r="G84" i="2"/>
  <c r="E137" i="2"/>
  <c r="E67" i="24" s="1"/>
  <c r="E121" i="2"/>
  <c r="E25" i="24" s="1"/>
  <c r="E148" i="2"/>
  <c r="E91" i="24" s="1"/>
  <c r="E118" i="2"/>
  <c r="E9" i="24" s="1"/>
  <c r="G37" i="2"/>
  <c r="C19" i="24"/>
  <c r="C125" i="24" s="1"/>
  <c r="D104" i="3"/>
  <c r="D19" i="24" s="1"/>
  <c r="D120" i="24"/>
  <c r="F14" i="24"/>
  <c r="I137" i="21"/>
  <c r="I138" i="21" s="1"/>
  <c r="C126" i="24"/>
  <c r="G103" i="21"/>
  <c r="G104" i="21" s="1"/>
  <c r="C90" i="24"/>
  <c r="E147" i="2"/>
  <c r="E90" i="24" s="1"/>
  <c r="E134" i="2"/>
  <c r="E51" i="24" s="1"/>
  <c r="C51" i="24"/>
  <c r="G120" i="21"/>
  <c r="G121" i="21" s="1"/>
  <c r="H205" i="21"/>
  <c r="I205" i="21"/>
  <c r="D110" i="24"/>
  <c r="G38" i="2"/>
  <c r="H52" i="21"/>
  <c r="H53" i="21" s="1"/>
  <c r="G24" i="7"/>
  <c r="G27" i="2"/>
  <c r="G69" i="21"/>
  <c r="G70" i="21" s="1"/>
  <c r="E171" i="21"/>
  <c r="E172" i="21" s="1"/>
  <c r="I239" i="21"/>
  <c r="G28" i="2"/>
  <c r="I103" i="21"/>
  <c r="I104" i="21" s="1"/>
  <c r="G52" i="21"/>
  <c r="G53" i="21" s="1"/>
  <c r="G239" i="21"/>
  <c r="D52" i="2"/>
  <c r="G32" i="7"/>
  <c r="H154" i="21"/>
  <c r="H155" i="21" s="1"/>
  <c r="G35" i="21"/>
  <c r="I154" i="21"/>
  <c r="I155" i="21" s="1"/>
  <c r="G72" i="2"/>
  <c r="E150" i="2"/>
  <c r="E93" i="24" s="1"/>
  <c r="C93" i="24"/>
  <c r="G29" i="2"/>
  <c r="G171" i="21"/>
  <c r="G172" i="21" s="1"/>
  <c r="G18" i="21"/>
  <c r="G19" i="21" s="1"/>
  <c r="G88" i="2"/>
  <c r="B39" i="2"/>
  <c r="E131" i="2"/>
  <c r="E48" i="24" s="1"/>
  <c r="G40" i="7"/>
  <c r="E74" i="2"/>
  <c r="G33" i="2"/>
  <c r="G47" i="2"/>
  <c r="C27" i="24"/>
  <c r="E123" i="2"/>
  <c r="E27" i="24" s="1"/>
  <c r="C39" i="2"/>
  <c r="D115" i="24"/>
  <c r="H137" i="21"/>
  <c r="H138" i="21" s="1"/>
  <c r="I222" i="21"/>
  <c r="E114" i="2"/>
  <c r="E5" i="24" s="1"/>
  <c r="E86" i="21"/>
  <c r="E87" i="21" s="1"/>
  <c r="F239" i="21"/>
  <c r="E69" i="21"/>
  <c r="E70" i="21" s="1"/>
  <c r="H171" i="21"/>
  <c r="H172" i="21" s="1"/>
  <c r="A59" i="24"/>
  <c r="A17" i="24"/>
  <c r="A101" i="24"/>
  <c r="A38" i="24"/>
  <c r="A80" i="24"/>
  <c r="A10" i="2"/>
  <c r="A145" i="2"/>
  <c r="A88" i="24" s="1"/>
  <c r="A121" i="2"/>
  <c r="A25" i="24" s="1"/>
  <c r="C97" i="3"/>
  <c r="G26" i="2"/>
  <c r="G48" i="7"/>
  <c r="A60" i="24"/>
  <c r="A18" i="24"/>
  <c r="A81" i="24"/>
  <c r="E116" i="2"/>
  <c r="E7" i="24" s="1"/>
  <c r="C7" i="24"/>
  <c r="D69" i="3"/>
  <c r="H35" i="21"/>
  <c r="D39" i="2"/>
  <c r="G71" i="2"/>
  <c r="G60" i="2"/>
  <c r="B65" i="2"/>
  <c r="C88" i="24"/>
  <c r="C110" i="24" s="1"/>
  <c r="E145" i="2"/>
  <c r="E88" i="24" s="1"/>
  <c r="C118" i="3"/>
  <c r="C21" i="24" s="1"/>
  <c r="C127" i="24" s="1"/>
  <c r="D92" i="24"/>
  <c r="D114" i="24" s="1"/>
  <c r="A83" i="24"/>
  <c r="A84" i="24"/>
  <c r="D113" i="3"/>
  <c r="D62" i="24" s="1"/>
  <c r="E62" i="24" s="1"/>
  <c r="E106" i="2"/>
  <c r="A15" i="3"/>
  <c r="A17" i="2" s="1"/>
  <c r="C2" i="23"/>
  <c r="D2" i="23" s="1"/>
  <c r="A129" i="2"/>
  <c r="A46" i="24" s="1"/>
  <c r="A113" i="2"/>
  <c r="A4" i="24" s="1"/>
  <c r="A110" i="24" s="1"/>
  <c r="A137" i="2"/>
  <c r="A67" i="24" s="1"/>
  <c r="D99" i="3"/>
  <c r="D60" i="24" s="1"/>
  <c r="E60" i="24" s="1"/>
  <c r="C106" i="2"/>
  <c r="F106" i="2"/>
  <c r="D91" i="3"/>
  <c r="D38" i="24" s="1"/>
  <c r="E38" i="24" s="1"/>
  <c r="D93" i="3"/>
  <c r="D80" i="24" s="1"/>
  <c r="E80" i="24" s="1"/>
  <c r="D101" i="3"/>
  <c r="D102" i="24" s="1"/>
  <c r="E102" i="24" s="1"/>
  <c r="D100" i="3"/>
  <c r="D81" i="24" s="1"/>
  <c r="E81" i="24" s="1"/>
  <c r="D106" i="3"/>
  <c r="D61" i="24" s="1"/>
  <c r="E61" i="24" s="1"/>
  <c r="B106" i="2"/>
  <c r="D108" i="3"/>
  <c r="D103" i="24" s="1"/>
  <c r="E103" i="24" s="1"/>
  <c r="D107" i="3"/>
  <c r="D82" i="24" s="1"/>
  <c r="E82" i="24" s="1"/>
  <c r="D94" i="3"/>
  <c r="D101" i="24" s="1"/>
  <c r="E101" i="24" s="1"/>
  <c r="D106" i="2"/>
  <c r="F12" i="2"/>
  <c r="C17" i="3"/>
  <c r="F19" i="2" s="1"/>
  <c r="D12" i="2"/>
  <c r="D112" i="3"/>
  <c r="D41" i="24" s="1"/>
  <c r="E41" i="24" s="1"/>
  <c r="B81" i="2"/>
  <c r="D13" i="2"/>
  <c r="F13" i="2"/>
  <c r="E13" i="2"/>
  <c r="C13" i="2"/>
  <c r="C18" i="3"/>
  <c r="F14" i="2"/>
  <c r="B14" i="2"/>
  <c r="E14" i="2"/>
  <c r="D14" i="2"/>
  <c r="C14" i="2"/>
  <c r="C19" i="3"/>
  <c r="C15" i="2"/>
  <c r="F15" i="2"/>
  <c r="E15" i="2"/>
  <c r="C20" i="3"/>
  <c r="D15" i="2"/>
  <c r="F10" i="2"/>
  <c r="E10" i="2"/>
  <c r="D10" i="2"/>
  <c r="C10" i="2"/>
  <c r="C15" i="3"/>
  <c r="B13" i="2"/>
  <c r="E11" i="2"/>
  <c r="B11" i="2"/>
  <c r="D11" i="2"/>
  <c r="C11" i="2"/>
  <c r="F11" i="2"/>
  <c r="C16" i="3"/>
  <c r="D122" i="3"/>
  <c r="D105" i="24" s="1"/>
  <c r="E105" i="24" s="1"/>
  <c r="D111" i="3"/>
  <c r="D20" i="24" s="1"/>
  <c r="B12" i="2"/>
  <c r="D121" i="3"/>
  <c r="D84" i="24" s="1"/>
  <c r="E84" i="24" s="1"/>
  <c r="D114" i="3"/>
  <c r="D83" i="24" s="1"/>
  <c r="E83" i="24" s="1"/>
  <c r="D92" i="3"/>
  <c r="D59" i="24" s="1"/>
  <c r="E59" i="24" s="1"/>
  <c r="D105" i="3"/>
  <c r="D40" i="24" s="1"/>
  <c r="C12" i="2"/>
  <c r="D119" i="3"/>
  <c r="D42" i="24" s="1"/>
  <c r="E42" i="24" s="1"/>
  <c r="C81" i="2"/>
  <c r="E12" i="2"/>
  <c r="D115" i="3"/>
  <c r="D104" i="24" s="1"/>
  <c r="E104" i="24" s="1"/>
  <c r="D81" i="2"/>
  <c r="D120" i="3"/>
  <c r="D63" i="24" s="1"/>
  <c r="E63" i="24" s="1"/>
  <c r="E81" i="2"/>
  <c r="F36" i="21" l="1"/>
  <c r="F37" i="21"/>
  <c r="G36" i="21"/>
  <c r="G37" i="21"/>
  <c r="E36" i="21"/>
  <c r="E37" i="21"/>
  <c r="I36" i="21"/>
  <c r="I37" i="21"/>
  <c r="H36" i="21"/>
  <c r="H37" i="21"/>
  <c r="G42" i="7"/>
  <c r="B74" i="2"/>
  <c r="B154" i="2" s="1"/>
  <c r="B131" i="24" s="1"/>
  <c r="E72" i="3"/>
  <c r="E75" i="24" s="1"/>
  <c r="F75" i="24" s="1"/>
  <c r="G50" i="7"/>
  <c r="E240" i="21"/>
  <c r="E241" i="21"/>
  <c r="F240" i="21"/>
  <c r="F241" i="21"/>
  <c r="E206" i="21"/>
  <c r="E207" i="21"/>
  <c r="F223" i="21"/>
  <c r="F224" i="21"/>
  <c r="I206" i="21"/>
  <c r="I207" i="21"/>
  <c r="G206" i="21"/>
  <c r="G207" i="21"/>
  <c r="G75" i="2"/>
  <c r="H240" i="21"/>
  <c r="H241" i="21"/>
  <c r="F206" i="21"/>
  <c r="F207" i="21"/>
  <c r="E223" i="21"/>
  <c r="E224" i="21"/>
  <c r="I223" i="21"/>
  <c r="I224" i="21"/>
  <c r="G78" i="2"/>
  <c r="G223" i="21"/>
  <c r="G224" i="21"/>
  <c r="H223" i="21"/>
  <c r="H224" i="21"/>
  <c r="I240" i="21"/>
  <c r="I241" i="21"/>
  <c r="H206" i="21"/>
  <c r="H207" i="21"/>
  <c r="G240" i="21"/>
  <c r="G241" i="21"/>
  <c r="G26" i="7"/>
  <c r="D18" i="7"/>
  <c r="F120" i="24"/>
  <c r="C74" i="2"/>
  <c r="C154" i="2" s="1"/>
  <c r="E19" i="24"/>
  <c r="G52" i="2"/>
  <c r="E70" i="3"/>
  <c r="E33" i="24" s="1"/>
  <c r="F33" i="24" s="1"/>
  <c r="E39" i="24"/>
  <c r="E71" i="3"/>
  <c r="E54" i="24" s="1"/>
  <c r="F54" i="24" s="1"/>
  <c r="C111" i="24"/>
  <c r="E114" i="24"/>
  <c r="C113" i="24"/>
  <c r="E113" i="24"/>
  <c r="D96" i="24"/>
  <c r="F96" i="24" s="1"/>
  <c r="E17" i="24"/>
  <c r="E123" i="24" s="1"/>
  <c r="B107" i="2"/>
  <c r="D118" i="3"/>
  <c r="D21" i="24" s="1"/>
  <c r="E21" i="24" s="1"/>
  <c r="E127" i="24" s="1"/>
  <c r="E111" i="24"/>
  <c r="C3" i="23"/>
  <c r="C7" i="2" s="1"/>
  <c r="E115" i="24"/>
  <c r="G65" i="2"/>
  <c r="F89" i="2"/>
  <c r="G104" i="2"/>
  <c r="XFD104" i="2" s="1"/>
  <c r="C115" i="24"/>
  <c r="E110" i="24"/>
  <c r="E112" i="24"/>
  <c r="E69" i="3"/>
  <c r="E12" i="24" s="1"/>
  <c r="D12" i="24"/>
  <c r="C112" i="24"/>
  <c r="G147" i="2"/>
  <c r="G90" i="24" s="1"/>
  <c r="G39" i="2"/>
  <c r="F119" i="24"/>
  <c r="G34" i="7"/>
  <c r="D97" i="3"/>
  <c r="D18" i="24" s="1"/>
  <c r="C18" i="24"/>
  <c r="C124" i="24" s="1"/>
  <c r="D119" i="24"/>
  <c r="E107" i="2"/>
  <c r="F147" i="2"/>
  <c r="F90" i="24" s="1"/>
  <c r="F107" i="2"/>
  <c r="G106" i="2"/>
  <c r="D3" i="23"/>
  <c r="D7" i="2" s="1"/>
  <c r="E2" i="23"/>
  <c r="D107" i="2"/>
  <c r="G10" i="2"/>
  <c r="E19" i="2"/>
  <c r="F139" i="2" s="1"/>
  <c r="F69" i="24" s="1"/>
  <c r="D19" i="2"/>
  <c r="G131" i="2" s="1"/>
  <c r="G48" i="24" s="1"/>
  <c r="C19" i="2"/>
  <c r="G123" i="2" s="1"/>
  <c r="G27" i="24" s="1"/>
  <c r="B19" i="2"/>
  <c r="G115" i="2" s="1"/>
  <c r="G6" i="24" s="1"/>
  <c r="D123" i="24"/>
  <c r="E21" i="2"/>
  <c r="G141" i="2" s="1"/>
  <c r="G71" i="24" s="1"/>
  <c r="F21" i="2"/>
  <c r="G149" i="2" s="1"/>
  <c r="G92" i="24" s="1"/>
  <c r="C21" i="2"/>
  <c r="G125" i="2" s="1"/>
  <c r="G29" i="24" s="1"/>
  <c r="D21" i="2"/>
  <c r="G133" i="2" s="1"/>
  <c r="G50" i="24" s="1"/>
  <c r="B21" i="2"/>
  <c r="F117" i="2" s="1"/>
  <c r="F8" i="24" s="1"/>
  <c r="D154" i="2"/>
  <c r="D131" i="24" s="1"/>
  <c r="D89" i="2"/>
  <c r="G11" i="2"/>
  <c r="F20" i="2"/>
  <c r="G148" i="2" s="1"/>
  <c r="G91" i="24" s="1"/>
  <c r="C20" i="2"/>
  <c r="G124" i="2" s="1"/>
  <c r="G28" i="24" s="1"/>
  <c r="B20" i="2"/>
  <c r="F116" i="2" s="1"/>
  <c r="F7" i="24" s="1"/>
  <c r="D20" i="2"/>
  <c r="E20" i="2"/>
  <c r="F140" i="2" s="1"/>
  <c r="F70" i="24" s="1"/>
  <c r="G13" i="2"/>
  <c r="E17" i="2"/>
  <c r="F137" i="2" s="1"/>
  <c r="F67" i="24" s="1"/>
  <c r="B17" i="2"/>
  <c r="F17" i="2"/>
  <c r="C17" i="2"/>
  <c r="G121" i="2" s="1"/>
  <c r="G25" i="24" s="1"/>
  <c r="D17" i="2"/>
  <c r="F129" i="2" s="1"/>
  <c r="F46" i="24" s="1"/>
  <c r="C107" i="2"/>
  <c r="G105" i="2"/>
  <c r="G12" i="2"/>
  <c r="C22" i="2"/>
  <c r="F126" i="2" s="1"/>
  <c r="F30" i="24" s="1"/>
  <c r="B22" i="2"/>
  <c r="F22" i="2"/>
  <c r="G150" i="2" s="1"/>
  <c r="G93" i="24" s="1"/>
  <c r="E22" i="2"/>
  <c r="F142" i="2" s="1"/>
  <c r="F72" i="24" s="1"/>
  <c r="D22" i="2"/>
  <c r="G134" i="2" s="1"/>
  <c r="G51" i="24" s="1"/>
  <c r="G14" i="2"/>
  <c r="E89" i="2"/>
  <c r="E154" i="2"/>
  <c r="E131" i="24" s="1"/>
  <c r="F18" i="2"/>
  <c r="E18" i="2"/>
  <c r="C18" i="2"/>
  <c r="F122" i="2" s="1"/>
  <c r="F26" i="24" s="1"/>
  <c r="B18" i="2"/>
  <c r="G114" i="2" s="1"/>
  <c r="G5" i="24" s="1"/>
  <c r="D18" i="2"/>
  <c r="G130" i="2" s="1"/>
  <c r="G47" i="24" s="1"/>
  <c r="G15" i="2"/>
  <c r="G81" i="2"/>
  <c r="E40" i="24"/>
  <c r="D125" i="24"/>
  <c r="D126" i="24"/>
  <c r="E20" i="24"/>
  <c r="E126" i="24" s="1"/>
  <c r="G244" i="21" l="1"/>
  <c r="D56" i="2" s="1"/>
  <c r="F243" i="21"/>
  <c r="C55" i="2" s="1"/>
  <c r="G243" i="21"/>
  <c r="D55" i="2" s="1"/>
  <c r="D57" i="2" s="1"/>
  <c r="I244" i="21"/>
  <c r="F56" i="2" s="1"/>
  <c r="F244" i="21"/>
  <c r="C56" i="2" s="1"/>
  <c r="B89" i="2"/>
  <c r="I243" i="21"/>
  <c r="F55" i="2" s="1"/>
  <c r="E244" i="21"/>
  <c r="B56" i="2" s="1"/>
  <c r="E243" i="21"/>
  <c r="B55" i="2" s="1"/>
  <c r="H244" i="21"/>
  <c r="E56" i="2" s="1"/>
  <c r="H243" i="21"/>
  <c r="E55" i="2" s="1"/>
  <c r="F18" i="7"/>
  <c r="G18" i="7" s="1"/>
  <c r="C89" i="2"/>
  <c r="G74" i="2"/>
  <c r="E125" i="24"/>
  <c r="E118" i="24"/>
  <c r="D118" i="24"/>
  <c r="D127" i="24"/>
  <c r="F149" i="2"/>
  <c r="F92" i="24" s="1"/>
  <c r="H92" i="24" s="1"/>
  <c r="H90" i="24"/>
  <c r="E18" i="24"/>
  <c r="E124" i="24" s="1"/>
  <c r="F125" i="2"/>
  <c r="F29" i="24" s="1"/>
  <c r="H29" i="24" s="1"/>
  <c r="D124" i="24"/>
  <c r="G137" i="2"/>
  <c r="G67" i="24" s="1"/>
  <c r="H67" i="24" s="1"/>
  <c r="G139" i="2"/>
  <c r="G69" i="24" s="1"/>
  <c r="G112" i="24" s="1"/>
  <c r="F12" i="24"/>
  <c r="F118" i="24" s="1"/>
  <c r="F115" i="2"/>
  <c r="F6" i="24" s="1"/>
  <c r="H6" i="24" s="1"/>
  <c r="B23" i="2"/>
  <c r="B40" i="2" s="1"/>
  <c r="F2" i="23"/>
  <c r="E3" i="23"/>
  <c r="E7" i="2" s="1"/>
  <c r="G107" i="2"/>
  <c r="F141" i="2"/>
  <c r="F71" i="24" s="1"/>
  <c r="H71" i="24" s="1"/>
  <c r="F133" i="2"/>
  <c r="F50" i="24" s="1"/>
  <c r="H50" i="24" s="1"/>
  <c r="F134" i="2"/>
  <c r="F51" i="24" s="1"/>
  <c r="H51" i="24" s="1"/>
  <c r="F148" i="2"/>
  <c r="F91" i="24" s="1"/>
  <c r="H91" i="24" s="1"/>
  <c r="F42" i="2"/>
  <c r="F23" i="2"/>
  <c r="F40" i="2" s="1"/>
  <c r="G117" i="2"/>
  <c r="G8" i="24" s="1"/>
  <c r="G114" i="24" s="1"/>
  <c r="F121" i="2"/>
  <c r="F25" i="24" s="1"/>
  <c r="H25" i="24" s="1"/>
  <c r="G140" i="2"/>
  <c r="G70" i="24" s="1"/>
  <c r="H70" i="24" s="1"/>
  <c r="G142" i="2"/>
  <c r="G72" i="24" s="1"/>
  <c r="H72" i="24" s="1"/>
  <c r="D23" i="2"/>
  <c r="D40" i="2" s="1"/>
  <c r="E42" i="2"/>
  <c r="G19" i="2"/>
  <c r="G129" i="2"/>
  <c r="G46" i="24" s="1"/>
  <c r="H46" i="24" s="1"/>
  <c r="F150" i="2"/>
  <c r="F93" i="24" s="1"/>
  <c r="H93" i="24" s="1"/>
  <c r="F123" i="2"/>
  <c r="F27" i="24" s="1"/>
  <c r="H27" i="24" s="1"/>
  <c r="G116" i="2"/>
  <c r="G7" i="24" s="1"/>
  <c r="H7" i="24" s="1"/>
  <c r="G145" i="2"/>
  <c r="G88" i="24" s="1"/>
  <c r="F131" i="2"/>
  <c r="F48" i="24" s="1"/>
  <c r="H48" i="24" s="1"/>
  <c r="C42" i="2"/>
  <c r="G20" i="2"/>
  <c r="F130" i="2"/>
  <c r="F47" i="24" s="1"/>
  <c r="H47" i="24" s="1"/>
  <c r="E23" i="2"/>
  <c r="E40" i="2" s="1"/>
  <c r="F146" i="2"/>
  <c r="F89" i="24" s="1"/>
  <c r="F132" i="2"/>
  <c r="F49" i="24" s="1"/>
  <c r="D42" i="2"/>
  <c r="C23" i="2"/>
  <c r="C40" i="2" s="1"/>
  <c r="G132" i="2"/>
  <c r="G49" i="24" s="1"/>
  <c r="G138" i="2"/>
  <c r="G68" i="24" s="1"/>
  <c r="F124" i="2"/>
  <c r="F28" i="24" s="1"/>
  <c r="H28" i="24" s="1"/>
  <c r="G21" i="2"/>
  <c r="G126" i="2"/>
  <c r="G30" i="24" s="1"/>
  <c r="H30" i="24" s="1"/>
  <c r="C131" i="24"/>
  <c r="G154" i="2"/>
  <c r="G131" i="24" s="1"/>
  <c r="F138" i="2"/>
  <c r="F68" i="24" s="1"/>
  <c r="G146" i="2"/>
  <c r="G89" i="24" s="1"/>
  <c r="F145" i="2"/>
  <c r="F88" i="24" s="1"/>
  <c r="G18" i="2"/>
  <c r="G17" i="2"/>
  <c r="G113" i="2"/>
  <c r="G4" i="24" s="1"/>
  <c r="F113" i="2"/>
  <c r="F4" i="24" s="1"/>
  <c r="B42" i="2"/>
  <c r="G122" i="2"/>
  <c r="G26" i="24" s="1"/>
  <c r="H26" i="24" s="1"/>
  <c r="G22" i="2"/>
  <c r="G118" i="2"/>
  <c r="G9" i="24" s="1"/>
  <c r="F118" i="2"/>
  <c r="F9" i="24" s="1"/>
  <c r="F114" i="2"/>
  <c r="F5" i="24" s="1"/>
  <c r="G89" i="2" l="1"/>
  <c r="C57" i="2"/>
  <c r="B57" i="2"/>
  <c r="F57" i="2"/>
  <c r="G56" i="2"/>
  <c r="G55" i="2"/>
  <c r="E57" i="2"/>
  <c r="H69" i="24"/>
  <c r="H112" i="24" s="1"/>
  <c r="F43" i="2"/>
  <c r="H8" i="24"/>
  <c r="H114" i="24" s="1"/>
  <c r="D43" i="2"/>
  <c r="F114" i="24"/>
  <c r="F3" i="23"/>
  <c r="F7" i="2" s="1"/>
  <c r="H88" i="24"/>
  <c r="H49" i="24"/>
  <c r="H113" i="24" s="1"/>
  <c r="G110" i="24"/>
  <c r="F112" i="24"/>
  <c r="G113" i="24"/>
  <c r="G23" i="2"/>
  <c r="E43" i="2"/>
  <c r="B43" i="2"/>
  <c r="G40" i="2"/>
  <c r="G111" i="24"/>
  <c r="H89" i="24"/>
  <c r="C43" i="2"/>
  <c r="H68" i="24"/>
  <c r="H9" i="24"/>
  <c r="H115" i="24" s="1"/>
  <c r="F115" i="24"/>
  <c r="G42" i="2"/>
  <c r="F111" i="24"/>
  <c r="H5" i="24"/>
  <c r="G115" i="24"/>
  <c r="F110" i="24"/>
  <c r="H4" i="24"/>
  <c r="F113" i="24"/>
  <c r="G57" i="2" l="1"/>
  <c r="C91" i="2"/>
  <c r="C92" i="2" s="1"/>
  <c r="C93" i="2" s="1"/>
  <c r="C94" i="2" s="1"/>
  <c r="E91" i="2"/>
  <c r="E98" i="2" s="1"/>
  <c r="D91" i="2"/>
  <c r="D98" i="2" s="1"/>
  <c r="F91" i="2"/>
  <c r="F98" i="2" s="1"/>
  <c r="H110" i="24"/>
  <c r="G43" i="2"/>
  <c r="B91" i="2"/>
  <c r="B92" i="2" s="1"/>
  <c r="B93" i="2" s="1"/>
  <c r="H111" i="24"/>
  <c r="C98" i="2" l="1"/>
  <c r="D92" i="2"/>
  <c r="D93" i="2" s="1"/>
  <c r="D94" i="2" s="1"/>
  <c r="F92" i="2"/>
  <c r="F93" i="2" s="1"/>
  <c r="F94" i="2" s="1"/>
  <c r="E92" i="2"/>
  <c r="E93" i="2" s="1"/>
  <c r="E94" i="2" s="1"/>
  <c r="B98" i="2"/>
  <c r="G91" i="2"/>
  <c r="G98" i="2" l="1"/>
  <c r="G92" i="2"/>
  <c r="G93" i="2" l="1"/>
  <c r="B94" i="2"/>
  <c r="G94" i="2" s="1"/>
  <c r="B2" i="25" s="1"/>
  <c r="G95" i="2" l="1"/>
  <c r="G9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Terry Koo</author>
  </authors>
  <commentList>
    <comment ref="C6" authorId="0" shapeId="0" xr:uid="{00000000-0006-0000-0100-000001000000}">
      <text>
        <r>
          <rPr>
            <b/>
            <sz val="9"/>
            <color indexed="81"/>
            <rFont val="Tahoma"/>
            <family val="2"/>
          </rPr>
          <t>Terry Koo:</t>
        </r>
        <r>
          <rPr>
            <sz val="9"/>
            <color indexed="81"/>
            <rFont val="Tahoma"/>
            <family val="2"/>
          </rPr>
          <t xml:space="preserve">
*How the template determine Base Salary in year 1? 
Depending on the start date, it use the current based salary, current salary x 1.03, current salary x 1.03^2, or salary cap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Terry Koo</author>
  </authors>
  <commentList>
    <comment ref="B7" authorId="0" shapeId="0" xr:uid="{00000000-0006-0000-0500-000001000000}">
      <text>
        <r>
          <rPr>
            <b/>
            <sz val="9"/>
            <color indexed="81"/>
            <rFont val="Tahoma"/>
            <family val="2"/>
          </rPr>
          <t>Terry Koo:</t>
        </r>
        <r>
          <rPr>
            <sz val="9"/>
            <color indexed="81"/>
            <rFont val="Tahoma"/>
            <family val="2"/>
          </rPr>
          <t xml:space="preserve">
Please unprotected the spreadsheet and enter the dates directly if the budget period is less than 12 months.</t>
        </r>
      </text>
    </comment>
    <comment ref="A97" authorId="0" shapeId="0" xr:uid="{00000000-0006-0000-0500-000002000000}">
      <text>
        <r>
          <rPr>
            <b/>
            <sz val="9"/>
            <color indexed="81"/>
            <rFont val="Tahoma"/>
            <family val="2"/>
          </rPr>
          <t>Terry Koo:</t>
        </r>
        <r>
          <rPr>
            <sz val="9"/>
            <color indexed="81"/>
            <rFont val="Tahoma"/>
            <family val="2"/>
          </rPr>
          <t xml:space="preserve">
Click on the positive sign on the left to show rows 95 and 96 if this is an Assigned Project Agreement. </t>
        </r>
      </text>
    </comment>
  </commentList>
</comments>
</file>

<file path=xl/sharedStrings.xml><?xml version="1.0" encoding="utf-8"?>
<sst xmlns="http://schemas.openxmlformats.org/spreadsheetml/2006/main" count="1030" uniqueCount="338">
  <si>
    <t>SRS Budget Worksheet</t>
  </si>
  <si>
    <t xml:space="preserve">Project Title: </t>
  </si>
  <si>
    <t>Year 1</t>
  </si>
  <si>
    <t>Year 2</t>
  </si>
  <si>
    <t>Year 3</t>
  </si>
  <si>
    <t>Year 4</t>
  </si>
  <si>
    <t>Year 5</t>
  </si>
  <si>
    <t>Total Request</t>
  </si>
  <si>
    <t>Senior RIT Personnel</t>
  </si>
  <si>
    <t>Academic/Calendar Year</t>
  </si>
  <si>
    <t>Summer</t>
  </si>
  <si>
    <t>Total Senior Personnel</t>
  </si>
  <si>
    <t>Other RIT Personnel</t>
  </si>
  <si>
    <t>Total Other RIT Personnel</t>
  </si>
  <si>
    <t>Total Salaries and Wages</t>
  </si>
  <si>
    <t>Total Salaries, Wages and Fringe</t>
  </si>
  <si>
    <t>Total Capital Equipment</t>
  </si>
  <si>
    <t>Total Travel</t>
  </si>
  <si>
    <t>Other Direct Costs</t>
  </si>
  <si>
    <t>Materials and Supplies</t>
  </si>
  <si>
    <t>Publications Cost</t>
  </si>
  <si>
    <t>ADP/Computer Services</t>
  </si>
  <si>
    <t>ITS Computer Charges</t>
  </si>
  <si>
    <t>Consultants</t>
  </si>
  <si>
    <t>Total Other Direct Costs</t>
  </si>
  <si>
    <t>Total Direct Costs</t>
  </si>
  <si>
    <t>Indirect Costs</t>
  </si>
  <si>
    <t>Total Program Costs (Direct+Indirect)</t>
  </si>
  <si>
    <t>Month Appt</t>
  </si>
  <si>
    <t>Yr 1 Effort (mo.)</t>
  </si>
  <si>
    <t>Yr 2 Effort (mo.)</t>
  </si>
  <si>
    <t>Yr 3 Effort (mo.)</t>
  </si>
  <si>
    <t>Yr 4 Effort (mo.)</t>
  </si>
  <si>
    <t>Yr 5 Effort (mo.)</t>
  </si>
  <si>
    <t>Post-doc 1</t>
  </si>
  <si>
    <t>Post-doc 2</t>
  </si>
  <si>
    <t>No. of weeks</t>
  </si>
  <si>
    <t>Hourly rate ($/hr)</t>
  </si>
  <si>
    <t>No. of hours/week</t>
  </si>
  <si>
    <t>For guideline of co-op hourly rate, please click on the link below:</t>
  </si>
  <si>
    <t>https://www.rit.edu/careerservices/students/salary-and-career-info</t>
  </si>
  <si>
    <t>F&amp;A Rates</t>
  </si>
  <si>
    <t>Description</t>
  </si>
  <si>
    <t xml:space="preserve">Total = </t>
  </si>
  <si>
    <t>Item 2</t>
  </si>
  <si>
    <t>Yr 1</t>
  </si>
  <si>
    <t>Yr 2</t>
  </si>
  <si>
    <t>Yr 3</t>
  </si>
  <si>
    <t>Yr 4</t>
  </si>
  <si>
    <t>Yr 5</t>
  </si>
  <si>
    <t>Total</t>
  </si>
  <si>
    <t>MTDC base</t>
  </si>
  <si>
    <t>Travel</t>
  </si>
  <si>
    <t xml:space="preserve"> </t>
    <phoneticPr fontId="8" type="noConversion"/>
  </si>
  <si>
    <t>Total Participant Support</t>
  </si>
  <si>
    <t>Stipends</t>
  </si>
  <si>
    <t>Subsistence</t>
  </si>
  <si>
    <t>Other</t>
  </si>
  <si>
    <t>Participant Support (No F&amp;A)</t>
  </si>
  <si>
    <t>Graduate Tuition (No F&amp;A)</t>
  </si>
  <si>
    <t>Capital Equipment (&gt;$5,000) (No F&amp;A)</t>
  </si>
  <si>
    <t xml:space="preserve">Academic/calendar </t>
  </si>
  <si>
    <t>Daily Max</t>
  </si>
  <si>
    <t>Other Information</t>
  </si>
  <si>
    <t>Domestic per diem method</t>
  </si>
  <si>
    <t>Standard domestic method</t>
  </si>
  <si>
    <t>Original, itemized receipts required</t>
  </si>
  <si>
    <t>High-cost cities method</t>
  </si>
  <si>
    <t>International per diem method</t>
  </si>
  <si>
    <t>International method</t>
  </si>
  <si>
    <t>For faculty</t>
  </si>
  <si>
    <t>For post-doc &amp; staff</t>
  </si>
  <si>
    <t>Current Base Salary</t>
  </si>
  <si>
    <t>Sponsor:</t>
  </si>
  <si>
    <t>SRA:</t>
  </si>
  <si>
    <t>Tuition (No F&amp;A)</t>
  </si>
  <si>
    <t>Post-doc 3</t>
  </si>
  <si>
    <t>Item 3</t>
  </si>
  <si>
    <t>Item 4</t>
  </si>
  <si>
    <t>Item 5</t>
  </si>
  <si>
    <t>Item 6</t>
  </si>
  <si>
    <t>Expected Base Salary in Yr 1*</t>
  </si>
  <si>
    <t xml:space="preserve">Fringe </t>
  </si>
  <si>
    <t>Co-PI 3:</t>
  </si>
  <si>
    <t>Co-PI 4:</t>
  </si>
  <si>
    <t>Co-PI 5:</t>
  </si>
  <si>
    <t>GRA Student 1</t>
  </si>
  <si>
    <t>GRA Student 2</t>
  </si>
  <si>
    <t>GRA Student 3</t>
  </si>
  <si>
    <t>GRA Student 4</t>
  </si>
  <si>
    <t>TOTAL DOMESTIC (ALL TRIPS)</t>
  </si>
  <si>
    <t>TOTAL INTERNATIONAL (ALL TRIPS)</t>
  </si>
  <si>
    <t xml:space="preserve"> "Name of Trip or Conference"</t>
  </si>
  <si>
    <t>Destination:</t>
  </si>
  <si>
    <t xml:space="preserve"> "Location"</t>
  </si>
  <si>
    <t># of Travelers by FY</t>
  </si>
  <si>
    <t>Y1</t>
  </si>
  <si>
    <t>Y2</t>
  </si>
  <si>
    <t>Y3</t>
  </si>
  <si>
    <t>Y4</t>
  </si>
  <si>
    <t>Y5</t>
  </si>
  <si>
    <t>Airfare</t>
  </si>
  <si>
    <t>Transportation</t>
  </si>
  <si>
    <t>Subtotal</t>
  </si>
  <si>
    <t>Registration Fee</t>
  </si>
  <si>
    <t>Hotel</t>
  </si>
  <si>
    <t>Food</t>
  </si>
  <si>
    <t>same</t>
  </si>
  <si>
    <t>Student Rate</t>
  </si>
  <si>
    <t>Students</t>
  </si>
  <si>
    <t>Inflation Rate (%):</t>
  </si>
  <si>
    <t>Domestic Travel</t>
  </si>
  <si>
    <t xml:space="preserve">International Travel </t>
  </si>
  <si>
    <t>Tuition/Fees/Health Insurance</t>
  </si>
  <si>
    <t xml:space="preserve">Stipends </t>
  </si>
  <si>
    <t xml:space="preserve">Travel </t>
  </si>
  <si>
    <t>Equipment or Facility Rental Costs (No F&amp;A)</t>
  </si>
  <si>
    <t>Alterations and Renovations (No F&amp;A)</t>
  </si>
  <si>
    <t>RIT Laboratory Fees</t>
  </si>
  <si>
    <t xml:space="preserve">RIT Laboratory Fees </t>
  </si>
  <si>
    <t>Months Total</t>
  </si>
  <si>
    <t>YEAR 1</t>
  </si>
  <si>
    <t>YEAR 2</t>
  </si>
  <si>
    <t>YEAR 3</t>
  </si>
  <si>
    <t>YEAR 4</t>
  </si>
  <si>
    <t>YEAR 5</t>
  </si>
  <si>
    <t>Use for Sponsor Portal Data Entry</t>
  </si>
  <si>
    <t>PI Name:</t>
  </si>
  <si>
    <t>Grames, David</t>
  </si>
  <si>
    <t>Start Date:</t>
  </si>
  <si>
    <t>Research Admin</t>
  </si>
  <si>
    <t>Start Date</t>
  </si>
  <si>
    <t>End Date</t>
  </si>
  <si>
    <t>Cortes, Maria</t>
  </si>
  <si>
    <t>Koo, Terry</t>
  </si>
  <si>
    <t>FRINGE BENEFITS - Full, Partial, None</t>
  </si>
  <si>
    <t>Vandezande, Sharon</t>
  </si>
  <si>
    <t>No Fringe Benefits</t>
  </si>
  <si>
    <t>Partial Benefits - Adjunct Only</t>
  </si>
  <si>
    <t>Sponsor Mandated Rate</t>
  </si>
  <si>
    <t>No F&amp;A</t>
  </si>
  <si>
    <t>AY/CY</t>
  </si>
  <si>
    <t>Year 1 Fringe Rate</t>
  </si>
  <si>
    <t>Year 2 and Forward Fringe Rate</t>
  </si>
  <si>
    <t xml:space="preserve">ITS Fee: </t>
  </si>
  <si>
    <t xml:space="preserve">F&amp;A Rate: </t>
  </si>
  <si>
    <t>Federal (FTE/Month)</t>
  </si>
  <si>
    <t>Non-federal (FTE/Month)</t>
  </si>
  <si>
    <t>Duration (months):</t>
  </si>
  <si>
    <t>NSF Only</t>
  </si>
  <si>
    <t># of Travelers by Year</t>
  </si>
  <si>
    <t xml:space="preserve">Performance Location: </t>
  </si>
  <si>
    <t>Start Date (mm/dd/yyyy):</t>
  </si>
  <si>
    <t>* If Sponsored Mandated Rate is used, please enter the rate here:</t>
  </si>
  <si>
    <t>Organized Research Rate</t>
  </si>
  <si>
    <t>Instruction Rate</t>
  </si>
  <si>
    <t>Other Sponsored Activity Rate</t>
  </si>
  <si>
    <t>Off-campus Rate</t>
  </si>
  <si>
    <t>F&amp;A Rate*:</t>
  </si>
  <si>
    <t>Domestic/International:</t>
  </si>
  <si>
    <t>Domestic</t>
  </si>
  <si>
    <t>TRIP #1:</t>
  </si>
  <si>
    <t>TRIP #2:</t>
  </si>
  <si>
    <t>TRIP #3:</t>
  </si>
  <si>
    <t>TRIP #4:</t>
  </si>
  <si>
    <t>TRIP #5:</t>
  </si>
  <si>
    <t>TRIP #8:</t>
  </si>
  <si>
    <t>TRIP #7:</t>
  </si>
  <si>
    <t>TRIP #6:</t>
  </si>
  <si>
    <t>TRIP #9:</t>
  </si>
  <si>
    <t>TRIP #10:</t>
  </si>
  <si>
    <t>TRIP #11:</t>
  </si>
  <si>
    <t>TRIP #12:</t>
  </si>
  <si>
    <t>TRIP #13:</t>
  </si>
  <si>
    <t>TRIP #14:</t>
  </si>
  <si>
    <t>Ground Transportation</t>
  </si>
  <si>
    <t>D</t>
  </si>
  <si>
    <t>I</t>
  </si>
  <si>
    <t>International</t>
  </si>
  <si>
    <t>Others (add description here)</t>
  </si>
  <si>
    <t>Salary Increase Date</t>
  </si>
  <si>
    <t>9/1/23 -8/31/24</t>
  </si>
  <si>
    <t>9/1/24 - 8/31/25</t>
  </si>
  <si>
    <t>Expected Base Salary in Yr 1 without Salary Cap</t>
  </si>
  <si>
    <t>Copy and paste B323 - B35 to A32 - A35 when new salary is effective on 9/1/2023</t>
  </si>
  <si>
    <t>Copy and paste C32 - C35 to A32 - A35 when new salary is effective on 9/1/2024</t>
  </si>
  <si>
    <t>Importance</t>
  </si>
  <si>
    <t>Copy and paste D32 - D35 to A32 - A35 when new salary is effective on 9/1/2025</t>
  </si>
  <si>
    <t>9/1/25 -8/31/26</t>
  </si>
  <si>
    <t>Others (e.g. Human Subject fees)</t>
  </si>
  <si>
    <t>Faculty(F)/Staff(S)</t>
  </si>
  <si>
    <t xml:space="preserve">Subaward 1 Institution name: </t>
  </si>
  <si>
    <t xml:space="preserve">Subaward 2 Institution Name: </t>
  </si>
  <si>
    <t xml:space="preserve">Subaward 3 Institution Name: </t>
  </si>
  <si>
    <t xml:space="preserve">Subaward 4 Institution Name: </t>
  </si>
  <si>
    <t xml:space="preserve">Subaward 5 Institution Name: </t>
  </si>
  <si>
    <t>Prime Sponsor Type:</t>
  </si>
  <si>
    <t>MSc Student 1</t>
  </si>
  <si>
    <t>Undergraduate Students/co-op (hourly)</t>
  </si>
  <si>
    <t>MSc Student 2</t>
  </si>
  <si>
    <t>MSc Student 3</t>
  </si>
  <si>
    <t>MSc Student 4</t>
  </si>
  <si>
    <t>MSc Student 5</t>
  </si>
  <si>
    <t>Undergraduate/Co-Op Students (hourly)</t>
  </si>
  <si>
    <t>Cost Sharing for 2% Postdoc from VP Office for Research</t>
  </si>
  <si>
    <t>Salary</t>
  </si>
  <si>
    <t>Fringe</t>
  </si>
  <si>
    <t>ITS fee</t>
  </si>
  <si>
    <t>No. of Students</t>
  </si>
  <si>
    <t xml:space="preserve">Undergraduate Students </t>
  </si>
  <si>
    <t>Post Doctoral Associate</t>
  </si>
  <si>
    <t>Requested Salary</t>
  </si>
  <si>
    <t xml:space="preserve">Total Cal Months </t>
  </si>
  <si>
    <t>Fringe Benefits</t>
  </si>
  <si>
    <t>Other Within Other Direct Costs</t>
  </si>
  <si>
    <t>No. of Personnel</t>
  </si>
  <si>
    <t>Acad/Cal</t>
  </si>
  <si>
    <t xml:space="preserve">Total </t>
  </si>
  <si>
    <t>Salary Requested</t>
  </si>
  <si>
    <t>Sponsor imposed salary cap?</t>
  </si>
  <si>
    <t>Note</t>
  </si>
  <si>
    <t>Outside Vendors</t>
  </si>
  <si>
    <t>Publication Costs</t>
  </si>
  <si>
    <t>IMPORTANCE - Please fill out all information below to get started</t>
  </si>
  <si>
    <t>Data Management and Sharing Costs</t>
  </si>
  <si>
    <t>Key Personnel</t>
  </si>
  <si>
    <t>Graduate Research Assistant Stipend</t>
  </si>
  <si>
    <t>Master's Students (hourly)</t>
  </si>
  <si>
    <t>GRA 1</t>
  </si>
  <si>
    <t>GRA 2</t>
  </si>
  <si>
    <t>GRA 3</t>
  </si>
  <si>
    <t>GRA 4</t>
  </si>
  <si>
    <t>Graduate Students</t>
  </si>
  <si>
    <t>Guidelines for Graduate Assistant payrates, please click on the link below:</t>
  </si>
  <si>
    <t>For Postdoctoral student payment suggestions (NIH), please click on the link below:</t>
  </si>
  <si>
    <t>https://www.niaid.nih.gov/grants-contracts/salary-cap-stipends</t>
  </si>
  <si>
    <t>Number of Participants per Year =</t>
  </si>
  <si>
    <t>Travel Policies &amp; Procedures Manual</t>
  </si>
  <si>
    <t>Adjust for conference meals and time of departure and return</t>
  </si>
  <si>
    <t xml:space="preserve">Adjust for conference meals and time of departure and return </t>
  </si>
  <si>
    <t>For more details of RIT travel policy, please refer to:</t>
  </si>
  <si>
    <t xml:space="preserve">TRAVEL </t>
  </si>
  <si>
    <t>Faculty/  Staff Rate</t>
  </si>
  <si>
    <t>Faculty/Staff</t>
  </si>
  <si>
    <t>Please see:</t>
  </si>
  <si>
    <t xml:space="preserve"> Major Metro Cities.pdf (rit.edu)</t>
  </si>
  <si>
    <t>Others 2 (add description)</t>
  </si>
  <si>
    <t>Others 3 (add description)</t>
  </si>
  <si>
    <t>Others 4 (add description)</t>
  </si>
  <si>
    <t>Enter subaward Institution 2's name here</t>
  </si>
  <si>
    <t>Enter subaward Institution 3's name here</t>
  </si>
  <si>
    <t>Enter subaward Institution 4's name here</t>
  </si>
  <si>
    <t>Enter subaward Institution 5's name here</t>
  </si>
  <si>
    <t>Co-PI 2: Enter name here</t>
  </si>
  <si>
    <r>
      <t xml:space="preserve">Other RIT Personnel </t>
    </r>
    <r>
      <rPr>
        <sz val="11"/>
        <color theme="1"/>
        <rFont val="Times New Roman"/>
        <family val="1"/>
      </rPr>
      <t/>
    </r>
  </si>
  <si>
    <t>Staff 1 (Replace text with title &amp; name)</t>
  </si>
  <si>
    <t xml:space="preserve">Staff 2 </t>
  </si>
  <si>
    <t xml:space="preserve">Staff 3 </t>
  </si>
  <si>
    <t xml:space="preserve">Staff 4 </t>
  </si>
  <si>
    <t>Staff 5</t>
  </si>
  <si>
    <r>
      <t>Days/ Nights</t>
    </r>
    <r>
      <rPr>
        <b/>
        <vertAlign val="superscript"/>
        <sz val="11"/>
        <color theme="1"/>
        <rFont val="Times New Roman"/>
        <family val="1"/>
      </rPr>
      <t>1</t>
    </r>
  </si>
  <si>
    <r>
      <rPr>
        <vertAlign val="superscript"/>
        <sz val="11"/>
        <color theme="1"/>
        <rFont val="Times New Roman"/>
        <family val="1"/>
      </rPr>
      <t>1</t>
    </r>
    <r>
      <rPr>
        <sz val="11"/>
        <color theme="1"/>
        <rFont val="Times New Roman"/>
        <family val="1"/>
      </rPr>
      <t xml:space="preserve"> The number of days for food and ground transportation should be 1 day more than the number of nights for your hotel. For instance, </t>
    </r>
  </si>
  <si>
    <r>
      <rPr>
        <vertAlign val="superscript"/>
        <sz val="11"/>
        <color theme="1"/>
        <rFont val="Times New Roman"/>
        <family val="1"/>
      </rPr>
      <t>2</t>
    </r>
    <r>
      <rPr>
        <sz val="11"/>
        <color theme="1"/>
        <rFont val="Times New Roman"/>
        <family val="1"/>
      </rPr>
      <t xml:space="preserve"> Other could be airport parking, car rental, mileages charge, etc. </t>
    </r>
  </si>
  <si>
    <r>
      <t>Others (add description here)</t>
    </r>
    <r>
      <rPr>
        <b/>
        <vertAlign val="superscript"/>
        <sz val="11"/>
        <color theme="1"/>
        <rFont val="Times New Roman"/>
        <family val="1"/>
      </rPr>
      <t>2</t>
    </r>
  </si>
  <si>
    <t>travelers, enter the total amount instead.</t>
  </si>
  <si>
    <t xml:space="preserve">These rows do not multiply by # of </t>
  </si>
  <si>
    <t>if you arrive on Sunday and leave on Wednesday, that’s 3 nights, but 4 days since Sun/Wed are travel days.</t>
  </si>
  <si>
    <t xml:space="preserve">car rental </t>
  </si>
  <si>
    <t>Direct Cost excluded subaward F&amp;A</t>
  </si>
  <si>
    <t>Total Subawards Amount (Sum of lines 76-80)</t>
  </si>
  <si>
    <t>Co-PI 1: Enter name here</t>
  </si>
  <si>
    <t>Others 1 (add description)</t>
  </si>
  <si>
    <t>Enter subaward Institution 1's name here</t>
  </si>
  <si>
    <t>For Funding Mechanisms with Single Budget Period (e.g. R15) Use Only</t>
  </si>
  <si>
    <t>Anticipated Annual Increase</t>
  </si>
  <si>
    <t>Item 1</t>
  </si>
  <si>
    <t>Stipend Amount ($)</t>
  </si>
  <si>
    <t>For undergraduate and Master's students (hourly)</t>
  </si>
  <si>
    <t>Sackett, Katey</t>
  </si>
  <si>
    <t>OFR</t>
  </si>
  <si>
    <t>Vinch, Sara</t>
  </si>
  <si>
    <t>Remer, Casey</t>
  </si>
  <si>
    <t>OFR Representive</t>
  </si>
  <si>
    <t>N/A</t>
  </si>
  <si>
    <t xml:space="preserve">OFR Rep: </t>
  </si>
  <si>
    <t>(For RIT travel policy and standard rate, please refer to the information at the right hand side)</t>
  </si>
  <si>
    <t>IP Release Fee if this is a Assigned Project Agreement</t>
  </si>
  <si>
    <t>Total Program Cost including IP Releases Fee</t>
  </si>
  <si>
    <t>Participant Support 1 (No F&amp;A)</t>
  </si>
  <si>
    <t>Participant Support 2 (No F&amp;A)</t>
  </si>
  <si>
    <t>Participant Support 3 (No F&amp;A)</t>
  </si>
  <si>
    <t xml:space="preserve">F&amp;A Cost Base: </t>
  </si>
  <si>
    <t xml:space="preserve">Number of Months </t>
  </si>
  <si>
    <t>RIT</t>
  </si>
  <si>
    <t xml:space="preserve">Amount </t>
  </si>
  <si>
    <t>Institution name</t>
  </si>
  <si>
    <t>Enter Collabroative Institution 1 here</t>
  </si>
  <si>
    <t>Enter Collabroative Institution 2 here</t>
  </si>
  <si>
    <t>Enter Collabroative Institution 3 here</t>
  </si>
  <si>
    <t>Enter Collabroative Institution 4 here</t>
  </si>
  <si>
    <t>Enter Collabroative Institution 5 here</t>
  </si>
  <si>
    <t>Inter agency transfer?</t>
  </si>
  <si>
    <t>No</t>
  </si>
  <si>
    <t>Target Total</t>
  </si>
  <si>
    <t xml:space="preserve">Program Total </t>
  </si>
  <si>
    <t xml:space="preserve">Program Total - Target total </t>
  </si>
  <si>
    <t>NIH Salary Cap (2024)</t>
  </si>
  <si>
    <t>Mackey, Katie</t>
  </si>
  <si>
    <t>Original, itemized receipts required, Not subject to the reduction of the first and last day</t>
  </si>
  <si>
    <t xml:space="preserve">Effective on May 1st, 2024 </t>
  </si>
  <si>
    <t xml:space="preserve">Domestic per diem (Meal only) 48 States except Hawaii, Alaska, and US Territorires </t>
  </si>
  <si>
    <t>Applies for all locations without specified rates OR unknown locations at the time of budgeting</t>
  </si>
  <si>
    <t>No receipts</t>
  </si>
  <si>
    <t>Rate based on GSA site</t>
  </si>
  <si>
    <t>https://www.gsa.gov/travel/plan-book/per-diem-rates</t>
  </si>
  <si>
    <t>https://drive.google.com/file/d/1oyDZqEQvJ8CxW1q5BMDGWQgMZY03nkyQ/view?usp=sharing</t>
  </si>
  <si>
    <t>Capital Equipment (&gt; or = $5,000) (No F&amp;A)</t>
  </si>
  <si>
    <t>Domestic per diem (Meal only) 48 States except Hawaii, Alaska, and US Territorires - Standard Rate</t>
  </si>
  <si>
    <t>Hawaii, Alaska, US Territorires, and International per diem method (Meal only)</t>
  </si>
  <si>
    <t>Hawaii, Alaska, US Territorires, and International method (Meal only)</t>
  </si>
  <si>
    <t>Federal FY25</t>
  </si>
  <si>
    <t>Federal FY26+</t>
  </si>
  <si>
    <t>Non-Federal FY25</t>
  </si>
  <si>
    <t>Non Federal FY26+</t>
  </si>
  <si>
    <t>Federal Partial FY26+</t>
  </si>
  <si>
    <t>Federal Partial FY25</t>
  </si>
  <si>
    <t>Non Federal Partial FY25</t>
  </si>
  <si>
    <t>Non Federal Partial FY26+</t>
  </si>
  <si>
    <t>ITS Fees (FY25)</t>
  </si>
  <si>
    <t xml:space="preserve">Fisher, Stacey </t>
  </si>
  <si>
    <t xml:space="preserve">Burns, April </t>
  </si>
  <si>
    <t>Tao, Yan</t>
  </si>
  <si>
    <t>MTDC</t>
  </si>
  <si>
    <t>RIT SRS</t>
  </si>
  <si>
    <t>Non-Federal</t>
  </si>
  <si>
    <t>GWBC BUDGET TEMPLATE</t>
  </si>
  <si>
    <t>GWBC2025: "Add your PROJECT title here"</t>
  </si>
  <si>
    <t>On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</si>
</sst>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0.0%"/>
    <numFmt numFmtId="168" formatCode="&quot;$&quot;#,##0"/>
    <numFmt numFmtId="169" formatCode="&quot;$&quot;#,##0.00"/>
    <numFmt numFmtId="170" formatCode="0.0"/>
    <numFmt numFmtId="171" formatCode="_(&quot;$&quot;* #,##0.0_);_(&quot;$&quot;* \(#,##0.0\);_(&quot;$&quot;* &quot;-&quot;_);_(@_)"/>
  </numFmts>
  <fonts count="50" x14ac:knownFonts="1">
    <font>
      <sz val="11"/>
      <color theme="1"/>
      <name val="Arial"/>
    </font>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sz val="11"/>
      <color theme="1"/>
      <name val="Calibri"/>
      <family val="2"/>
    </font>
    <font>
      <sz val="11"/>
      <color rgb="FF333333"/>
      <name val="Times New Roman"/>
      <family val="1"/>
    </font>
    <font>
      <b/>
      <sz val="12"/>
      <color theme="1"/>
      <name val="Calibri"/>
      <family val="2"/>
    </font>
    <font>
      <sz val="12"/>
      <color theme="1"/>
      <name val="Calibri"/>
      <family val="2"/>
    </font>
    <font>
      <b/>
      <sz val="11"/>
      <color theme="1"/>
      <name val="Calibri"/>
      <family val="2"/>
    </font>
    <font>
      <sz val="11"/>
      <color theme="1"/>
      <name val="Calibri"/>
      <family val="2"/>
    </font>
    <font>
      <u/>
      <sz val="11"/>
      <color theme="10"/>
      <name val="Arial"/>
      <family val="2"/>
    </font>
    <font>
      <sz val="11"/>
      <color theme="1"/>
      <name val="Arial"/>
      <family val="2"/>
    </font>
    <font>
      <sz val="12"/>
      <color theme="1"/>
      <name val="Arial"/>
      <family val="2"/>
    </font>
    <font>
      <u/>
      <sz val="11"/>
      <color theme="1"/>
      <name val="Times New Roman"/>
      <family val="1"/>
    </font>
    <font>
      <i/>
      <u/>
      <sz val="11"/>
      <color theme="1"/>
      <name val="Times New Roman"/>
      <family val="1"/>
    </font>
    <font>
      <u/>
      <sz val="11"/>
      <name val="Times New Roman"/>
      <family val="1"/>
    </font>
    <font>
      <sz val="11"/>
      <name val="Times New Roman"/>
      <family val="1"/>
    </font>
    <font>
      <b/>
      <sz val="11"/>
      <name val="Times New Roman"/>
      <family val="1"/>
    </font>
    <font>
      <sz val="12"/>
      <color theme="1"/>
      <name val="Calibri"/>
      <family val="2"/>
    </font>
    <font>
      <b/>
      <sz val="11"/>
      <color theme="1"/>
      <name val="Arial"/>
      <family val="2"/>
    </font>
    <font>
      <sz val="11"/>
      <color theme="1"/>
      <name val="Arial"/>
      <family val="2"/>
    </font>
    <font>
      <sz val="11"/>
      <color rgb="FFFF0000"/>
      <name val="Calibri"/>
      <family val="2"/>
    </font>
    <font>
      <b/>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sz val="10"/>
      <color rgb="FF333333"/>
      <name val="Verdana"/>
      <family val="2"/>
    </font>
    <font>
      <b/>
      <sz val="16"/>
      <color theme="1"/>
      <name val="Arial"/>
      <family val="2"/>
    </font>
    <font>
      <sz val="11"/>
      <color theme="1"/>
      <name val="Arial"/>
      <family val="2"/>
    </font>
    <font>
      <sz val="12"/>
      <color rgb="FF000000"/>
      <name val="Times New Roman"/>
      <family val="1"/>
    </font>
    <font>
      <b/>
      <sz val="11"/>
      <name val="Arial"/>
      <family val="2"/>
    </font>
    <font>
      <b/>
      <sz val="15"/>
      <color theme="1"/>
      <name val="Arial"/>
      <family val="2"/>
    </font>
    <font>
      <u/>
      <sz val="11"/>
      <color theme="10"/>
      <name val="Times New Roman"/>
      <family val="1"/>
    </font>
    <font>
      <b/>
      <sz val="11"/>
      <color rgb="FF333333"/>
      <name val="Times New Roman"/>
      <family val="1"/>
    </font>
    <font>
      <b/>
      <sz val="11"/>
      <color rgb="FF000000"/>
      <name val="Times New Roman"/>
      <family val="1"/>
    </font>
    <font>
      <sz val="11"/>
      <color rgb="FF000000"/>
      <name val="Times New Roman"/>
      <family val="1"/>
    </font>
    <font>
      <sz val="9"/>
      <color theme="1"/>
      <name val="Times New Roman"/>
      <family val="1"/>
    </font>
    <font>
      <i/>
      <sz val="11"/>
      <color theme="1"/>
      <name val="Times New Roman"/>
      <family val="1"/>
    </font>
    <font>
      <u/>
      <sz val="9"/>
      <color theme="10"/>
      <name val="Arial"/>
      <family val="2"/>
    </font>
    <font>
      <b/>
      <i/>
      <sz val="11"/>
      <color theme="1"/>
      <name val="Times New Roman"/>
      <family val="1"/>
    </font>
    <font>
      <b/>
      <sz val="14"/>
      <color theme="1"/>
      <name val="Times New Roman"/>
      <family val="1"/>
    </font>
    <font>
      <sz val="9"/>
      <color theme="1"/>
      <name val="Calibri"/>
      <family val="2"/>
    </font>
    <font>
      <b/>
      <vertAlign val="superscript"/>
      <sz val="11"/>
      <color theme="1"/>
      <name val="Times New Roman"/>
      <family val="1"/>
    </font>
    <font>
      <vertAlign val="superscript"/>
      <sz val="11"/>
      <color theme="1"/>
      <name val="Times New Roman"/>
      <family val="1"/>
    </font>
    <font>
      <sz val="11"/>
      <name val="Arial"/>
      <family val="2"/>
    </font>
    <font>
      <sz val="9"/>
      <color indexed="81"/>
      <name val="Tahoma"/>
      <family val="2"/>
    </font>
    <font>
      <b/>
      <sz val="9"/>
      <color indexed="81"/>
      <name val="Tahoma"/>
      <family val="2"/>
    </font>
    <font>
      <b/>
      <sz val="20"/>
      <color theme="1"/>
      <name val="Arial"/>
      <family val="2"/>
    </font>
  </fonts>
  <fills count="30">
    <fill>
      <patternFill patternType="none"/>
    </fill>
    <fill>
      <patternFill patternType="gray125"/>
    </fill>
    <fill>
      <patternFill patternType="solid">
        <fgColor rgb="FFEAF1DD"/>
        <bgColor rgb="FFEAF1DD"/>
      </patternFill>
    </fill>
    <fill>
      <patternFill patternType="solid">
        <fgColor theme="0"/>
        <bgColor theme="0"/>
      </patternFill>
    </fill>
    <fill>
      <patternFill patternType="solid">
        <fgColor rgb="FFFFC000"/>
        <bgColor rgb="FFFFC000"/>
      </patternFill>
    </fill>
    <fill>
      <patternFill patternType="solid">
        <fgColor rgb="FFDAEEF3"/>
        <bgColor rgb="FFDAEEF3"/>
      </patternFill>
    </fill>
    <fill>
      <patternFill patternType="solid">
        <fgColor rgb="FFF2DBDB"/>
        <bgColor rgb="FFF2DBDB"/>
      </patternFill>
    </fill>
    <fill>
      <patternFill patternType="solid">
        <fgColor rgb="FFFBD4B4"/>
        <bgColor rgb="FFFBD4B4"/>
      </patternFill>
    </fill>
    <fill>
      <patternFill patternType="solid">
        <fgColor rgb="FFC2D69B"/>
        <bgColor rgb="FFC2D69B"/>
      </patternFill>
    </fill>
    <fill>
      <patternFill patternType="solid">
        <fgColor theme="4" tint="0.79998168889431442"/>
        <bgColor rgb="FFFBD4B4"/>
      </patternFill>
    </fill>
    <fill>
      <patternFill patternType="solid">
        <fgColor theme="6" tint="0.79998168889431442"/>
        <bgColor indexed="64"/>
      </patternFill>
    </fill>
    <fill>
      <patternFill patternType="solid">
        <fgColor theme="8" tint="0.79998168889431442"/>
        <bgColor rgb="FFF2DBDB"/>
      </patternFill>
    </fill>
    <fill>
      <patternFill patternType="solid">
        <fgColor theme="9" tint="0.79998168889431442"/>
        <bgColor rgb="FFF2DBDB"/>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59999389629810485"/>
        <bgColor rgb="FFF2DBDB"/>
      </patternFill>
    </fill>
    <fill>
      <patternFill patternType="solid">
        <fgColor theme="0" tint="-0.14999847407452621"/>
        <bgColor rgb="FFD8D8D8"/>
      </patternFill>
    </fill>
    <fill>
      <patternFill patternType="solid">
        <fgColor theme="0" tint="-0.14999847407452621"/>
        <bgColor rgb="FFEAF1DD"/>
      </patternFill>
    </fill>
    <fill>
      <patternFill patternType="solid">
        <fgColor rgb="FFFFC000"/>
        <bgColor rgb="FF000000"/>
      </patternFill>
    </fill>
    <fill>
      <patternFill patternType="solid">
        <fgColor rgb="FFFFFFCC"/>
        <bgColor rgb="FFF2DBDB"/>
      </patternFill>
    </fill>
    <fill>
      <patternFill patternType="solid">
        <fgColor rgb="FFFFCCFF"/>
        <bgColor rgb="FFF2DBDB"/>
      </patternFill>
    </fill>
    <fill>
      <patternFill patternType="solid">
        <fgColor rgb="FFFFCCFF"/>
        <bgColor indexed="64"/>
      </patternFill>
    </fill>
    <fill>
      <patternFill patternType="solid">
        <fgColor rgb="FFFFCCFF"/>
        <bgColor rgb="FFDAEEF3"/>
      </patternFill>
    </fill>
    <fill>
      <patternFill patternType="solid">
        <fgColor rgb="FFCCFFCC"/>
        <bgColor rgb="FFF2DBDB"/>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118">
    <border>
      <left/>
      <right/>
      <top/>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top/>
      <bottom/>
      <diagonal/>
    </border>
    <border>
      <left style="thin">
        <color rgb="FF000000"/>
      </left>
      <right/>
      <top/>
      <bottom/>
      <diagonal/>
    </border>
    <border>
      <left/>
      <right style="medium">
        <color rgb="FF000000"/>
      </right>
      <top style="thin">
        <color rgb="FF000000"/>
      </top>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hair">
        <color rgb="FF000000"/>
      </bottom>
      <diagonal/>
    </border>
    <border>
      <left/>
      <right/>
      <top/>
      <bottom style="thin">
        <color rgb="FF000000"/>
      </bottom>
      <diagonal/>
    </border>
    <border>
      <left style="hair">
        <color rgb="FF000000"/>
      </left>
      <right style="hair">
        <color rgb="FF000000"/>
      </right>
      <top style="hair">
        <color rgb="FF000000"/>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bottom/>
      <diagonal/>
    </border>
    <border>
      <left/>
      <right/>
      <top/>
      <bottom/>
      <diagonal/>
    </border>
    <border>
      <left/>
      <right style="hair">
        <color rgb="FF000000"/>
      </right>
      <top/>
      <bottom/>
      <diagonal/>
    </border>
    <border>
      <left/>
      <right/>
      <top style="hair">
        <color rgb="FF000000"/>
      </top>
      <bottom/>
      <diagonal/>
    </border>
    <border>
      <left style="hair">
        <color rgb="FF000000"/>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style="medium">
        <color rgb="FF000000"/>
      </left>
      <right/>
      <top/>
      <bottom style="thin">
        <color indexed="64"/>
      </bottom>
      <diagonal/>
    </border>
    <border>
      <left/>
      <right/>
      <top style="thin">
        <color indexed="64"/>
      </top>
      <bottom/>
      <diagonal/>
    </border>
    <border>
      <left/>
      <right style="thin">
        <color rgb="FF000000"/>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rgb="FF000000"/>
      </top>
      <bottom style="thin">
        <color rgb="FF000000"/>
      </bottom>
      <diagonal/>
    </border>
    <border>
      <left/>
      <right style="medium">
        <color rgb="FF000000"/>
      </right>
      <top/>
      <bottom style="thin">
        <color indexed="64"/>
      </bottom>
      <diagonal/>
    </border>
    <border>
      <left/>
      <right style="thin">
        <color rgb="FF000000"/>
      </right>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medium">
        <color indexed="64"/>
      </left>
      <right style="hair">
        <color rgb="FF000000"/>
      </right>
      <top style="hair">
        <color rgb="FF000000"/>
      </top>
      <bottom style="thin">
        <color rgb="FF000000"/>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rgb="FF000000"/>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medium">
        <color indexed="64"/>
      </top>
      <bottom style="thin">
        <color indexed="64"/>
      </bottom>
      <diagonal/>
    </border>
    <border>
      <left style="thin">
        <color rgb="FF000000"/>
      </left>
      <right style="medium">
        <color indexed="64"/>
      </right>
      <top style="thin">
        <color indexed="64"/>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thin">
        <color rgb="FF000000"/>
      </left>
      <right style="medium">
        <color indexed="64"/>
      </right>
      <top style="thin">
        <color indexed="64"/>
      </top>
      <bottom/>
      <diagonal/>
    </border>
    <border>
      <left style="thin">
        <color indexed="64"/>
      </left>
      <right style="medium">
        <color indexed="64"/>
      </right>
      <top/>
      <bottom style="thin">
        <color rgb="FF000000"/>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hair">
        <color rgb="FF000000"/>
      </top>
      <bottom style="hair">
        <color rgb="FF000000"/>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5">
    <xf numFmtId="0" fontId="0" fillId="0" borderId="0"/>
    <xf numFmtId="0" fontId="11" fillId="0" borderId="0" applyNumberFormat="0" applyFill="0" applyBorder="0" applyAlignment="0" applyProtection="0"/>
    <xf numFmtId="9" fontId="12" fillId="0" borderId="0" applyFont="0" applyFill="0" applyBorder="0" applyAlignment="0" applyProtection="0"/>
    <xf numFmtId="44" fontId="21" fillId="0" borderId="0" applyFont="0" applyFill="0" applyBorder="0" applyAlignment="0" applyProtection="0"/>
    <xf numFmtId="43" fontId="30" fillId="0" borderId="0" applyFont="0" applyFill="0" applyBorder="0" applyAlignment="0" applyProtection="0"/>
  </cellStyleXfs>
  <cellXfs count="575">
    <xf numFmtId="0" fontId="0" fillId="0" borderId="0" xfId="0"/>
    <xf numFmtId="0" fontId="5" fillId="0" borderId="0" xfId="0" applyFont="1" applyAlignment="1">
      <alignment vertical="center"/>
    </xf>
    <xf numFmtId="0" fontId="4" fillId="0" borderId="0" xfId="0" applyFont="1" applyAlignment="1">
      <alignment vertical="center"/>
    </xf>
    <xf numFmtId="164" fontId="4" fillId="0" borderId="3" xfId="0" applyNumberFormat="1" applyFont="1" applyBorder="1" applyAlignment="1">
      <alignment vertical="center"/>
    </xf>
    <xf numFmtId="164" fontId="4" fillId="0" borderId="0" xfId="0" applyNumberFormat="1" applyFont="1" applyAlignment="1">
      <alignment vertical="center"/>
    </xf>
    <xf numFmtId="42" fontId="4" fillId="0" borderId="3" xfId="0" applyNumberFormat="1" applyFont="1" applyBorder="1" applyAlignment="1">
      <alignment vertical="center"/>
    </xf>
    <xf numFmtId="42" fontId="4" fillId="0" borderId="0" xfId="0" applyNumberFormat="1" applyFont="1" applyAlignment="1">
      <alignment vertical="center"/>
    </xf>
    <xf numFmtId="165" fontId="4" fillId="0" borderId="3" xfId="0" applyNumberFormat="1" applyFont="1" applyBorder="1" applyAlignment="1">
      <alignment vertical="center"/>
    </xf>
    <xf numFmtId="0" fontId="3" fillId="0" borderId="5" xfId="0" applyFont="1" applyBorder="1" applyAlignment="1">
      <alignment horizontal="left" vertical="center"/>
    </xf>
    <xf numFmtId="42" fontId="3" fillId="0" borderId="6" xfId="0" applyNumberFormat="1" applyFont="1" applyBorder="1" applyAlignment="1">
      <alignment vertical="center"/>
    </xf>
    <xf numFmtId="42" fontId="3" fillId="0" borderId="7" xfId="0" applyNumberFormat="1" applyFont="1" applyBorder="1" applyAlignment="1">
      <alignment vertical="center"/>
    </xf>
    <xf numFmtId="42" fontId="3" fillId="0" borderId="8" xfId="0" applyNumberFormat="1" applyFont="1" applyBorder="1" applyAlignment="1">
      <alignment vertical="center"/>
    </xf>
    <xf numFmtId="0" fontId="4" fillId="0" borderId="0" xfId="0" applyFont="1" applyAlignment="1">
      <alignment horizontal="left" vertical="center"/>
    </xf>
    <xf numFmtId="42" fontId="4" fillId="0" borderId="9" xfId="0" applyNumberFormat="1" applyFont="1" applyBorder="1" applyAlignment="1">
      <alignment vertical="center"/>
    </xf>
    <xf numFmtId="166" fontId="4" fillId="0" borderId="0" xfId="0" applyNumberFormat="1" applyFont="1" applyAlignment="1">
      <alignment vertical="center"/>
    </xf>
    <xf numFmtId="0" fontId="4" fillId="0" borderId="11" xfId="0" applyFont="1" applyBorder="1" applyAlignment="1">
      <alignment horizontal="left" vertical="center"/>
    </xf>
    <xf numFmtId="0" fontId="3" fillId="0" borderId="0" xfId="0" applyFont="1" applyAlignment="1">
      <alignment horizontal="left" vertical="center"/>
    </xf>
    <xf numFmtId="42" fontId="3" fillId="0" borderId="3" xfId="0" applyNumberFormat="1" applyFont="1" applyBorder="1" applyAlignment="1">
      <alignment vertical="center"/>
    </xf>
    <xf numFmtId="42" fontId="3" fillId="0" borderId="0" xfId="0" applyNumberFormat="1" applyFont="1" applyAlignment="1">
      <alignment vertical="center"/>
    </xf>
    <xf numFmtId="0" fontId="3" fillId="0" borderId="0" xfId="0" applyFont="1" applyAlignment="1">
      <alignment vertical="center"/>
    </xf>
    <xf numFmtId="42" fontId="4" fillId="0" borderId="11" xfId="0" applyNumberFormat="1" applyFont="1" applyBorder="1" applyAlignment="1">
      <alignment vertical="center"/>
    </xf>
    <xf numFmtId="0" fontId="3" fillId="0" borderId="5" xfId="0" applyFont="1" applyBorder="1" applyAlignment="1">
      <alignment vertical="center"/>
    </xf>
    <xf numFmtId="0" fontId="4" fillId="0" borderId="15" xfId="0" applyFont="1" applyBorder="1" applyAlignment="1">
      <alignment horizontal="left" vertical="center"/>
    </xf>
    <xf numFmtId="0" fontId="6" fillId="0" borderId="0" xfId="0" applyFont="1"/>
    <xf numFmtId="42" fontId="4" fillId="0" borderId="14" xfId="0" applyNumberFormat="1" applyFont="1" applyBorder="1" applyAlignment="1">
      <alignment vertical="center"/>
    </xf>
    <xf numFmtId="0" fontId="9" fillId="0" borderId="0" xfId="0" applyFont="1"/>
    <xf numFmtId="0" fontId="5" fillId="0" borderId="0" xfId="0" applyFont="1" applyAlignment="1">
      <alignment horizontal="left"/>
    </xf>
    <xf numFmtId="0" fontId="10" fillId="0" borderId="0" xfId="0" applyFont="1"/>
    <xf numFmtId="0" fontId="5" fillId="0" borderId="0" xfId="0" applyFont="1"/>
    <xf numFmtId="167" fontId="5" fillId="0" borderId="0" xfId="0" applyNumberFormat="1" applyFont="1"/>
    <xf numFmtId="0" fontId="5" fillId="0" borderId="17" xfId="0" applyFont="1" applyBorder="1"/>
    <xf numFmtId="42" fontId="3" fillId="0" borderId="23" xfId="0" applyNumberFormat="1" applyFont="1" applyBorder="1" applyAlignment="1">
      <alignment vertical="center"/>
    </xf>
    <xf numFmtId="42" fontId="3" fillId="0" borderId="24" xfId="0" applyNumberFormat="1" applyFont="1" applyBorder="1" applyAlignment="1">
      <alignment vertical="center"/>
    </xf>
    <xf numFmtId="42" fontId="3" fillId="0" borderId="16" xfId="0" applyNumberFormat="1" applyFont="1" applyBorder="1" applyAlignment="1">
      <alignment vertical="center"/>
    </xf>
    <xf numFmtId="42" fontId="3" fillId="0" borderId="25" xfId="0" applyNumberFormat="1" applyFont="1" applyBorder="1" applyAlignment="1">
      <alignment vertical="center"/>
    </xf>
    <xf numFmtId="42" fontId="3" fillId="0" borderId="26" xfId="0" applyNumberFormat="1" applyFont="1" applyBorder="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0" fillId="0" borderId="27" xfId="0" applyBorder="1"/>
    <xf numFmtId="0" fontId="0" fillId="0" borderId="16" xfId="0" applyBorder="1"/>
    <xf numFmtId="42" fontId="0" fillId="0" borderId="16" xfId="0" applyNumberFormat="1" applyBorder="1" applyProtection="1">
      <protection hidden="1"/>
    </xf>
    <xf numFmtId="0" fontId="5" fillId="0" borderId="16" xfId="0" applyFont="1" applyBorder="1" applyAlignment="1">
      <alignment vertical="center"/>
    </xf>
    <xf numFmtId="42" fontId="4" fillId="0" borderId="16" xfId="0" applyNumberFormat="1" applyFont="1" applyBorder="1" applyAlignment="1">
      <alignment vertical="center"/>
    </xf>
    <xf numFmtId="0" fontId="4" fillId="0" borderId="16" xfId="0" applyFont="1" applyBorder="1" applyAlignment="1">
      <alignment horizontal="left" vertical="center"/>
    </xf>
    <xf numFmtId="0" fontId="16" fillId="0" borderId="32" xfId="0" applyFont="1" applyBorder="1"/>
    <xf numFmtId="0" fontId="17" fillId="0" borderId="16" xfId="0" applyFont="1" applyBorder="1" applyAlignment="1">
      <alignment horizontal="left" wrapText="1"/>
    </xf>
    <xf numFmtId="0" fontId="17" fillId="0" borderId="16" xfId="0" applyFont="1" applyBorder="1" applyAlignment="1">
      <alignment wrapText="1"/>
    </xf>
    <xf numFmtId="0" fontId="17" fillId="0" borderId="32" xfId="0" applyFont="1" applyBorder="1" applyAlignment="1">
      <alignment wrapText="1"/>
    </xf>
    <xf numFmtId="0" fontId="18" fillId="0" borderId="34" xfId="0" applyFont="1" applyBorder="1" applyAlignment="1">
      <alignment horizontal="left" wrapText="1"/>
    </xf>
    <xf numFmtId="42" fontId="4" fillId="0" borderId="24" xfId="0" applyNumberFormat="1" applyFont="1" applyBorder="1" applyAlignment="1">
      <alignment vertical="center"/>
    </xf>
    <xf numFmtId="42" fontId="4" fillId="0" borderId="23" xfId="0" applyNumberFormat="1" applyFont="1" applyBorder="1" applyAlignment="1">
      <alignment vertical="center"/>
    </xf>
    <xf numFmtId="42" fontId="4" fillId="0" borderId="37" xfId="0" applyNumberFormat="1" applyFont="1" applyBorder="1" applyAlignment="1">
      <alignment vertical="center"/>
    </xf>
    <xf numFmtId="0" fontId="7" fillId="0" borderId="16" xfId="0" applyFont="1" applyBorder="1"/>
    <xf numFmtId="0" fontId="8" fillId="0" borderId="16" xfId="0" applyFont="1" applyBorder="1"/>
    <xf numFmtId="0" fontId="19" fillId="0" borderId="16" xfId="0" applyFont="1" applyBorder="1"/>
    <xf numFmtId="0" fontId="4" fillId="0" borderId="36" xfId="0" applyFont="1" applyBorder="1" applyAlignment="1">
      <alignment horizontal="left" vertical="center"/>
    </xf>
    <xf numFmtId="0" fontId="22" fillId="0" borderId="0" xfId="0" applyFont="1" applyAlignment="1">
      <alignment vertical="center"/>
    </xf>
    <xf numFmtId="42" fontId="17" fillId="0" borderId="3" xfId="0" applyNumberFormat="1" applyFont="1" applyBorder="1" applyAlignment="1">
      <alignment vertical="center"/>
    </xf>
    <xf numFmtId="42" fontId="17" fillId="0" borderId="16" xfId="0" applyNumberFormat="1" applyFont="1" applyBorder="1" applyAlignment="1">
      <alignment vertical="center"/>
    </xf>
    <xf numFmtId="170" fontId="4" fillId="0" borderId="0" xfId="0" applyNumberFormat="1" applyFont="1" applyAlignment="1">
      <alignment vertical="center"/>
    </xf>
    <xf numFmtId="42" fontId="17" fillId="0" borderId="0" xfId="0" applyNumberFormat="1" applyFont="1" applyAlignment="1">
      <alignment vertical="center"/>
    </xf>
    <xf numFmtId="165" fontId="17" fillId="3" borderId="12" xfId="0" applyNumberFormat="1" applyFont="1" applyFill="1" applyBorder="1" applyAlignment="1">
      <alignment vertical="center"/>
    </xf>
    <xf numFmtId="166" fontId="4" fillId="0" borderId="16" xfId="0" applyNumberFormat="1" applyFont="1" applyBorder="1" applyAlignment="1">
      <alignment vertical="center"/>
    </xf>
    <xf numFmtId="165" fontId="17" fillId="3" borderId="40" xfId="0" applyNumberFormat="1" applyFont="1" applyFill="1" applyBorder="1" applyAlignment="1">
      <alignment vertical="center"/>
    </xf>
    <xf numFmtId="0" fontId="3" fillId="0" borderId="41" xfId="0" applyFont="1" applyBorder="1" applyAlignment="1">
      <alignment vertical="center"/>
    </xf>
    <xf numFmtId="42" fontId="4" fillId="0" borderId="1" xfId="0" applyNumberFormat="1" applyFont="1" applyBorder="1" applyAlignment="1">
      <alignment vertical="center"/>
    </xf>
    <xf numFmtId="171" fontId="22" fillId="0" borderId="0" xfId="0" applyNumberFormat="1" applyFont="1" applyAlignment="1">
      <alignment vertical="center"/>
    </xf>
    <xf numFmtId="42" fontId="17" fillId="0" borderId="9" xfId="0" applyNumberFormat="1" applyFont="1" applyBorder="1" applyAlignment="1">
      <alignment vertical="center"/>
    </xf>
    <xf numFmtId="165" fontId="2" fillId="0" borderId="0" xfId="0" applyNumberFormat="1" applyFont="1" applyAlignment="1">
      <alignment vertical="center"/>
    </xf>
    <xf numFmtId="0" fontId="4" fillId="0" borderId="16" xfId="0" applyFont="1" applyBorder="1" applyAlignment="1">
      <alignment vertical="center"/>
    </xf>
    <xf numFmtId="42" fontId="17" fillId="0" borderId="11" xfId="0" applyNumberFormat="1" applyFont="1" applyBorder="1" applyAlignment="1">
      <alignment vertical="center"/>
    </xf>
    <xf numFmtId="42" fontId="17" fillId="0" borderId="23" xfId="0" applyNumberFormat="1" applyFont="1" applyBorder="1" applyAlignment="1">
      <alignment vertical="center"/>
    </xf>
    <xf numFmtId="42" fontId="17" fillId="0" borderId="1" xfId="0" applyNumberFormat="1" applyFont="1" applyBorder="1" applyAlignment="1">
      <alignment vertical="center"/>
    </xf>
    <xf numFmtId="42" fontId="4" fillId="0" borderId="25" xfId="0" applyNumberFormat="1" applyFont="1" applyBorder="1" applyAlignment="1">
      <alignment vertical="center"/>
    </xf>
    <xf numFmtId="42" fontId="4" fillId="0" borderId="26" xfId="0" applyNumberFormat="1" applyFont="1" applyBorder="1" applyAlignment="1">
      <alignment vertical="center"/>
    </xf>
    <xf numFmtId="0" fontId="17" fillId="0" borderId="16" xfId="0" applyFont="1" applyBorder="1"/>
    <xf numFmtId="0" fontId="1" fillId="0" borderId="0" xfId="0" applyFont="1"/>
    <xf numFmtId="14" fontId="0" fillId="0" borderId="0" xfId="0" applyNumberFormat="1"/>
    <xf numFmtId="0" fontId="4" fillId="0" borderId="16" xfId="0" applyFont="1" applyBorder="1"/>
    <xf numFmtId="14" fontId="4" fillId="0" borderId="16" xfId="0" applyNumberFormat="1" applyFont="1" applyBorder="1"/>
    <xf numFmtId="0" fontId="28" fillId="0" borderId="0" xfId="0" applyFont="1"/>
    <xf numFmtId="167" fontId="0" fillId="0" borderId="16" xfId="2" applyNumberFormat="1" applyFont="1" applyFill="1" applyBorder="1"/>
    <xf numFmtId="167" fontId="0" fillId="0" borderId="0" xfId="2" applyNumberFormat="1" applyFont="1" applyFill="1"/>
    <xf numFmtId="0" fontId="0" fillId="0" borderId="48" xfId="0" applyBorder="1"/>
    <xf numFmtId="167" fontId="0" fillId="0" borderId="49" xfId="2" applyNumberFormat="1" applyFont="1" applyFill="1" applyBorder="1"/>
    <xf numFmtId="167" fontId="0" fillId="0" borderId="50" xfId="2" applyNumberFormat="1" applyFont="1" applyFill="1" applyBorder="1"/>
    <xf numFmtId="167" fontId="0" fillId="0" borderId="0" xfId="2" applyNumberFormat="1" applyFont="1"/>
    <xf numFmtId="0" fontId="0" fillId="0" borderId="31" xfId="0" applyBorder="1"/>
    <xf numFmtId="0" fontId="12" fillId="0" borderId="0" xfId="0" applyFont="1"/>
    <xf numFmtId="0" fontId="25" fillId="0" borderId="16" xfId="0" applyFont="1" applyBorder="1"/>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0" fillId="0" borderId="0" xfId="0" applyAlignment="1">
      <alignment vertical="center"/>
    </xf>
    <xf numFmtId="0" fontId="20" fillId="0" borderId="0" xfId="0" applyFont="1"/>
    <xf numFmtId="0" fontId="4" fillId="0" borderId="32" xfId="0" applyFont="1" applyBorder="1" applyAlignment="1">
      <alignment vertical="center"/>
    </xf>
    <xf numFmtId="14" fontId="25" fillId="0" borderId="89" xfId="0" applyNumberFormat="1" applyFont="1" applyBorder="1" applyAlignment="1">
      <alignment horizontal="center" vertical="center" wrapText="1"/>
    </xf>
    <xf numFmtId="14" fontId="25" fillId="0" borderId="55" xfId="0" applyNumberFormat="1" applyFont="1" applyBorder="1" applyAlignment="1">
      <alignment horizontal="center" vertical="center" wrapText="1"/>
    </xf>
    <xf numFmtId="0" fontId="27" fillId="0" borderId="0" xfId="0" applyFont="1"/>
    <xf numFmtId="0" fontId="20" fillId="0" borderId="16" xfId="0" applyFont="1" applyBorder="1" applyAlignment="1">
      <alignment vertical="center"/>
    </xf>
    <xf numFmtId="0" fontId="3" fillId="0" borderId="76" xfId="0" applyFont="1" applyBorder="1" applyAlignment="1">
      <alignment horizontal="center" vertical="center"/>
    </xf>
    <xf numFmtId="0" fontId="5" fillId="0" borderId="10" xfId="0" applyFont="1" applyBorder="1"/>
    <xf numFmtId="0" fontId="5" fillId="0" borderId="19" xfId="2" applyNumberFormat="1" applyFont="1" applyFill="1" applyBorder="1"/>
    <xf numFmtId="167" fontId="5" fillId="0" borderId="16" xfId="0" applyNumberFormat="1" applyFont="1" applyBorder="1"/>
    <xf numFmtId="0" fontId="27" fillId="3" borderId="44" xfId="2" applyNumberFormat="1" applyFont="1" applyFill="1" applyBorder="1" applyAlignment="1">
      <alignment horizontal="center"/>
    </xf>
    <xf numFmtId="0" fontId="26" fillId="0" borderId="44" xfId="0" applyFont="1" applyBorder="1"/>
    <xf numFmtId="167" fontId="0" fillId="0" borderId="46" xfId="2" applyNumberFormat="1" applyFont="1" applyFill="1" applyBorder="1"/>
    <xf numFmtId="167" fontId="0" fillId="0" borderId="47" xfId="2" applyNumberFormat="1" applyFont="1" applyFill="1" applyBorder="1"/>
    <xf numFmtId="167" fontId="0" fillId="0" borderId="32" xfId="2" applyNumberFormat="1" applyFont="1" applyFill="1" applyBorder="1"/>
    <xf numFmtId="0" fontId="4" fillId="0" borderId="60" xfId="0" applyFont="1" applyBorder="1"/>
    <xf numFmtId="14" fontId="4" fillId="0" borderId="27" xfId="0" applyNumberFormat="1" applyFont="1" applyBorder="1"/>
    <xf numFmtId="0" fontId="4" fillId="0" borderId="84" xfId="0" applyFont="1" applyBorder="1"/>
    <xf numFmtId="14" fontId="4" fillId="0" borderId="80" xfId="0" applyNumberFormat="1" applyFont="1" applyBorder="1"/>
    <xf numFmtId="0" fontId="0" fillId="0" borderId="77" xfId="0" applyBorder="1"/>
    <xf numFmtId="0" fontId="3" fillId="0" borderId="78" xfId="0" applyFont="1" applyBorder="1" applyAlignment="1">
      <alignment horizontal="center"/>
    </xf>
    <xf numFmtId="0" fontId="3" fillId="0" borderId="79" xfId="0" applyFont="1" applyBorder="1" applyAlignment="1">
      <alignment horizontal="center"/>
    </xf>
    <xf numFmtId="14" fontId="4" fillId="0" borderId="55" xfId="0" applyNumberFormat="1" applyFont="1" applyBorder="1"/>
    <xf numFmtId="0" fontId="0" fillId="0" borderId="81" xfId="0" applyBorder="1"/>
    <xf numFmtId="167" fontId="27" fillId="0" borderId="44" xfId="2" applyNumberFormat="1" applyFont="1" applyBorder="1" applyAlignment="1">
      <alignment horizontal="center" vertical="center"/>
    </xf>
    <xf numFmtId="0" fontId="12" fillId="0" borderId="45" xfId="0" applyFont="1" applyBorder="1"/>
    <xf numFmtId="0" fontId="12" fillId="0" borderId="31" xfId="0" applyFont="1" applyBorder="1"/>
    <xf numFmtId="166" fontId="0" fillId="0" borderId="0" xfId="3" applyNumberFormat="1" applyFont="1"/>
    <xf numFmtId="0" fontId="26" fillId="0" borderId="83" xfId="0" applyFont="1" applyBorder="1" applyAlignment="1">
      <alignment horizontal="left"/>
    </xf>
    <xf numFmtId="0" fontId="13" fillId="0" borderId="81" xfId="0" applyFont="1" applyBorder="1"/>
    <xf numFmtId="0" fontId="3" fillId="0" borderId="90" xfId="0" applyFont="1" applyBorder="1" applyAlignment="1">
      <alignment horizontal="center" vertical="center"/>
    </xf>
    <xf numFmtId="14" fontId="27" fillId="0" borderId="16" xfId="0" applyNumberFormat="1" applyFont="1" applyBorder="1" applyAlignment="1">
      <alignment horizontal="left" vertical="center"/>
    </xf>
    <xf numFmtId="0" fontId="0" fillId="0" borderId="46" xfId="0" applyBorder="1"/>
    <xf numFmtId="0" fontId="27" fillId="0" borderId="65" xfId="0" applyFont="1" applyBorder="1"/>
    <xf numFmtId="0" fontId="27" fillId="0" borderId="91" xfId="0" applyFont="1" applyBorder="1"/>
    <xf numFmtId="42" fontId="4" fillId="0" borderId="92" xfId="0" applyNumberFormat="1" applyFont="1" applyBorder="1" applyAlignment="1">
      <alignment vertical="center"/>
    </xf>
    <xf numFmtId="42" fontId="4" fillId="0" borderId="93" xfId="0" applyNumberFormat="1" applyFont="1" applyBorder="1" applyAlignment="1">
      <alignment vertical="center"/>
    </xf>
    <xf numFmtId="0" fontId="3" fillId="0" borderId="94" xfId="0" applyFont="1" applyBorder="1" applyAlignment="1">
      <alignment vertical="center"/>
    </xf>
    <xf numFmtId="0" fontId="3" fillId="0" borderId="95" xfId="0" applyFont="1" applyBorder="1" applyAlignment="1">
      <alignment horizontal="center" vertical="center"/>
    </xf>
    <xf numFmtId="0" fontId="4" fillId="0" borderId="96" xfId="0" applyFont="1" applyBorder="1" applyAlignment="1">
      <alignment vertical="center"/>
    </xf>
    <xf numFmtId="42" fontId="4" fillId="0" borderId="97" xfId="0" applyNumberFormat="1" applyFont="1" applyBorder="1" applyAlignment="1">
      <alignment vertical="center"/>
    </xf>
    <xf numFmtId="42" fontId="3" fillId="0" borderId="98" xfId="0" applyNumberFormat="1" applyFont="1" applyBorder="1" applyAlignment="1">
      <alignment vertical="center"/>
    </xf>
    <xf numFmtId="42" fontId="3" fillId="0" borderId="96" xfId="0" applyNumberFormat="1" applyFont="1" applyBorder="1" applyAlignment="1">
      <alignment vertical="center"/>
    </xf>
    <xf numFmtId="42" fontId="3" fillId="0" borderId="97" xfId="0" applyNumberFormat="1" applyFont="1" applyBorder="1" applyAlignment="1">
      <alignment vertical="center"/>
    </xf>
    <xf numFmtId="42" fontId="3" fillId="0" borderId="99" xfId="0" applyNumberFormat="1" applyFont="1" applyBorder="1" applyAlignment="1">
      <alignment vertical="center"/>
    </xf>
    <xf numFmtId="42" fontId="0" fillId="0" borderId="100" xfId="0" applyNumberFormat="1" applyBorder="1" applyProtection="1">
      <protection hidden="1"/>
    </xf>
    <xf numFmtId="42" fontId="4" fillId="0" borderId="98" xfId="0" applyNumberFormat="1" applyFont="1" applyBorder="1" applyAlignment="1">
      <alignment vertical="center"/>
    </xf>
    <xf numFmtId="42" fontId="4" fillId="0" borderId="102" xfId="0" applyNumberFormat="1" applyFont="1" applyBorder="1" applyAlignment="1">
      <alignment vertical="center"/>
    </xf>
    <xf numFmtId="42" fontId="3" fillId="0" borderId="103" xfId="0" applyNumberFormat="1" applyFont="1" applyBorder="1" applyAlignment="1">
      <alignment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10" fontId="27" fillId="0" borderId="109" xfId="0" applyNumberFormat="1" applyFont="1" applyBorder="1" applyAlignment="1">
      <alignment horizontal="center" vertical="center"/>
    </xf>
    <xf numFmtId="10" fontId="27" fillId="0" borderId="44" xfId="0" applyNumberFormat="1" applyFont="1" applyBorder="1" applyAlignment="1">
      <alignment horizontal="center" vertical="center"/>
    </xf>
    <xf numFmtId="10" fontId="27" fillId="0" borderId="110" xfId="0" applyNumberFormat="1" applyFont="1" applyBorder="1" applyAlignment="1">
      <alignment horizontal="center" vertical="center"/>
    </xf>
    <xf numFmtId="10" fontId="27" fillId="0" borderId="88" xfId="0" applyNumberFormat="1" applyFont="1" applyBorder="1" applyAlignment="1">
      <alignment horizontal="center" vertical="center"/>
    </xf>
    <xf numFmtId="14" fontId="12" fillId="0" borderId="16" xfId="0" applyNumberFormat="1" applyFont="1" applyBorder="1"/>
    <xf numFmtId="165" fontId="4" fillId="0" borderId="111" xfId="0" applyNumberFormat="1" applyFont="1" applyBorder="1" applyAlignment="1">
      <alignment vertical="center"/>
    </xf>
    <xf numFmtId="0" fontId="12" fillId="0" borderId="16" xfId="0" applyFont="1" applyBorder="1" applyAlignment="1">
      <alignment vertical="center"/>
    </xf>
    <xf numFmtId="0" fontId="12" fillId="0" borderId="0" xfId="0" applyFont="1" applyAlignment="1">
      <alignment vertical="center"/>
    </xf>
    <xf numFmtId="14" fontId="32" fillId="16" borderId="16" xfId="0" applyNumberFormat="1" applyFont="1" applyFill="1" applyBorder="1" applyAlignment="1">
      <alignment vertical="center"/>
    </xf>
    <xf numFmtId="0" fontId="3" fillId="0" borderId="23" xfId="0" applyFont="1" applyBorder="1" applyAlignment="1">
      <alignment vertical="center"/>
    </xf>
    <xf numFmtId="0" fontId="4" fillId="0" borderId="29" xfId="0" applyFont="1" applyBorder="1" applyAlignment="1">
      <alignment vertical="center"/>
    </xf>
    <xf numFmtId="0" fontId="4" fillId="0" borderId="76" xfId="0" applyFont="1" applyBorder="1" applyAlignment="1">
      <alignment vertical="center"/>
    </xf>
    <xf numFmtId="42" fontId="4" fillId="0" borderId="27" xfId="0" applyNumberFormat="1" applyFont="1" applyBorder="1" applyAlignment="1">
      <alignment vertical="center"/>
    </xf>
    <xf numFmtId="0" fontId="3" fillId="0" borderId="27"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112" xfId="0" applyFont="1" applyBorder="1" applyAlignment="1">
      <alignment horizontal="center" vertical="center"/>
    </xf>
    <xf numFmtId="0" fontId="5" fillId="0" borderId="30" xfId="0" applyFont="1" applyBorder="1" applyAlignment="1">
      <alignment vertical="center"/>
    </xf>
    <xf numFmtId="0" fontId="24" fillId="0" borderId="27" xfId="0" applyFont="1" applyBorder="1" applyAlignment="1">
      <alignment vertical="center"/>
    </xf>
    <xf numFmtId="0" fontId="4" fillId="0" borderId="27" xfId="0" applyFont="1" applyBorder="1" applyAlignment="1">
      <alignment vertical="center"/>
    </xf>
    <xf numFmtId="42" fontId="3" fillId="0" borderId="27" xfId="0" applyNumberFormat="1" applyFont="1" applyBorder="1" applyAlignment="1">
      <alignment vertical="center"/>
    </xf>
    <xf numFmtId="167" fontId="0" fillId="0" borderId="31" xfId="2" applyNumberFormat="1" applyFont="1" applyFill="1" applyBorder="1"/>
    <xf numFmtId="0" fontId="4" fillId="0" borderId="28" xfId="0" applyFont="1" applyBorder="1" applyAlignment="1">
      <alignment vertical="center"/>
    </xf>
    <xf numFmtId="0" fontId="4" fillId="0" borderId="30" xfId="0" applyFont="1" applyBorder="1"/>
    <xf numFmtId="0" fontId="4" fillId="0" borderId="16"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left"/>
    </xf>
    <xf numFmtId="0" fontId="3" fillId="0" borderId="16"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4" fillId="0" borderId="75" xfId="0" applyFont="1" applyBorder="1" applyAlignment="1">
      <alignment horizontal="left"/>
    </xf>
    <xf numFmtId="0" fontId="4" fillId="0" borderId="0" xfId="0" applyFont="1"/>
    <xf numFmtId="165" fontId="4" fillId="0" borderId="16" xfId="0" applyNumberFormat="1" applyFont="1" applyBorder="1" applyAlignment="1">
      <alignment horizontal="center" vertical="center"/>
    </xf>
    <xf numFmtId="165" fontId="4" fillId="0" borderId="29" xfId="0" applyNumberFormat="1" applyFont="1" applyBorder="1" applyAlignment="1">
      <alignment horizontal="center" vertical="center"/>
    </xf>
    <xf numFmtId="166" fontId="4" fillId="0" borderId="29" xfId="0" applyNumberFormat="1" applyFont="1" applyBorder="1" applyAlignment="1">
      <alignment horizontal="center" vertical="center"/>
    </xf>
    <xf numFmtId="164" fontId="4" fillId="0" borderId="29" xfId="0" applyNumberFormat="1" applyFont="1" applyBorder="1" applyAlignment="1">
      <alignment horizontal="center" vertical="center"/>
    </xf>
    <xf numFmtId="0" fontId="4" fillId="0" borderId="23" xfId="0" applyFont="1" applyBorder="1" applyAlignment="1">
      <alignment horizontal="center"/>
    </xf>
    <xf numFmtId="165" fontId="4" fillId="0" borderId="23" xfId="0" applyNumberFormat="1" applyFont="1" applyBorder="1" applyAlignment="1">
      <alignment horizontal="center" vertical="center"/>
    </xf>
    <xf numFmtId="164" fontId="4" fillId="0" borderId="76" xfId="0" applyNumberFormat="1" applyFont="1" applyBorder="1" applyAlignment="1">
      <alignment horizontal="center" vertical="center"/>
    </xf>
    <xf numFmtId="168" fontId="4" fillId="0" borderId="0" xfId="0" applyNumberFormat="1" applyFont="1" applyAlignment="1">
      <alignment horizontal="center" vertical="center"/>
    </xf>
    <xf numFmtId="0" fontId="3" fillId="0" borderId="0" xfId="0" applyFont="1" applyAlignment="1">
      <alignment horizontal="center" vertical="center"/>
    </xf>
    <xf numFmtId="0" fontId="0" fillId="0" borderId="32" xfId="0" applyBorder="1"/>
    <xf numFmtId="0" fontId="3" fillId="0" borderId="0" xfId="0" applyFont="1"/>
    <xf numFmtId="0" fontId="4" fillId="0" borderId="0" xfId="0" applyFont="1" applyAlignment="1">
      <alignment horizontal="center"/>
    </xf>
    <xf numFmtId="2" fontId="4" fillId="0" borderId="0" xfId="0" applyNumberFormat="1" applyFont="1" applyAlignment="1">
      <alignment horizontal="center"/>
    </xf>
    <xf numFmtId="168" fontId="4" fillId="0" borderId="0" xfId="0" applyNumberFormat="1" applyFont="1" applyAlignment="1">
      <alignment horizontal="center"/>
    </xf>
    <xf numFmtId="168" fontId="4" fillId="0" borderId="0" xfId="3" applyNumberFormat="1" applyFont="1" applyAlignment="1">
      <alignment horizontal="center"/>
    </xf>
    <xf numFmtId="1" fontId="4" fillId="0" borderId="0" xfId="0" applyNumberFormat="1" applyFont="1"/>
    <xf numFmtId="166" fontId="4" fillId="0" borderId="0" xfId="3" applyNumberFormat="1" applyFont="1" applyAlignment="1">
      <alignment horizontal="center"/>
    </xf>
    <xf numFmtId="0" fontId="3" fillId="0" borderId="0" xfId="0" applyFont="1" applyAlignment="1">
      <alignment horizontal="center" wrapText="1"/>
    </xf>
    <xf numFmtId="0" fontId="3" fillId="0" borderId="16" xfId="0" applyFont="1" applyBorder="1"/>
    <xf numFmtId="0" fontId="4" fillId="0" borderId="0" xfId="4" applyNumberFormat="1" applyFont="1"/>
    <xf numFmtId="0" fontId="3" fillId="0" borderId="18" xfId="0" applyFont="1" applyBorder="1"/>
    <xf numFmtId="0" fontId="4" fillId="0" borderId="16" xfId="0" applyFont="1" applyBorder="1" applyAlignment="1">
      <alignment horizontal="right"/>
    </xf>
    <xf numFmtId="14" fontId="4" fillId="0" borderId="0" xfId="0" applyNumberFormat="1" applyFont="1"/>
    <xf numFmtId="169" fontId="4" fillId="0" borderId="16" xfId="0" applyNumberFormat="1" applyFont="1" applyBorder="1" applyAlignment="1">
      <alignment horizontal="center"/>
    </xf>
    <xf numFmtId="0" fontId="3" fillId="0" borderId="16" xfId="0" applyFont="1" applyBorder="1" applyAlignment="1">
      <alignment horizontal="center" wrapText="1"/>
    </xf>
    <xf numFmtId="0" fontId="3" fillId="0" borderId="0" xfId="0" applyFont="1" applyAlignment="1">
      <alignment horizontal="center"/>
    </xf>
    <xf numFmtId="0" fontId="4" fillId="0" borderId="0" xfId="0" applyFont="1" applyAlignment="1">
      <alignment horizontal="left"/>
    </xf>
    <xf numFmtId="0" fontId="4" fillId="0" borderId="27" xfId="0" applyFont="1" applyBorder="1"/>
    <xf numFmtId="0" fontId="3" fillId="0" borderId="0" xfId="0" applyFont="1" applyAlignment="1">
      <alignment horizontal="left"/>
    </xf>
    <xf numFmtId="0" fontId="4" fillId="0" borderId="85" xfId="0" applyFont="1" applyBorder="1"/>
    <xf numFmtId="0" fontId="4" fillId="0" borderId="87" xfId="0" applyFont="1" applyBorder="1"/>
    <xf numFmtId="0" fontId="3" fillId="0" borderId="44" xfId="0" applyFont="1" applyBorder="1"/>
    <xf numFmtId="0" fontId="3" fillId="0" borderId="44" xfId="0" applyFont="1" applyBorder="1" applyAlignment="1">
      <alignment horizontal="center" wrapText="1"/>
    </xf>
    <xf numFmtId="0" fontId="34" fillId="0" borderId="0" xfId="0" applyFont="1"/>
    <xf numFmtId="1" fontId="4" fillId="0" borderId="0" xfId="0" applyNumberFormat="1" applyFont="1" applyAlignment="1">
      <alignment horizontal="center"/>
    </xf>
    <xf numFmtId="44" fontId="4" fillId="0" borderId="0" xfId="0" applyNumberFormat="1" applyFont="1" applyAlignment="1">
      <alignment horizontal="center"/>
    </xf>
    <xf numFmtId="0" fontId="3" fillId="0" borderId="20"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vertical="center"/>
    </xf>
    <xf numFmtId="0" fontId="35" fillId="0" borderId="16" xfId="0" applyFont="1" applyBorder="1"/>
    <xf numFmtId="0" fontId="3" fillId="14" borderId="27" xfId="0" applyFont="1" applyFill="1" applyBorder="1" applyAlignment="1">
      <alignment horizontal="right"/>
    </xf>
    <xf numFmtId="0" fontId="3" fillId="0" borderId="16" xfId="0" applyFont="1" applyBorder="1" applyAlignment="1">
      <alignment horizontal="right"/>
    </xf>
    <xf numFmtId="168" fontId="3" fillId="0" borderId="16" xfId="0" applyNumberFormat="1" applyFont="1" applyBorder="1"/>
    <xf numFmtId="0" fontId="3" fillId="0" borderId="20" xfId="0" applyFont="1" applyBorder="1" applyAlignment="1">
      <alignment horizontal="right"/>
    </xf>
    <xf numFmtId="168" fontId="3" fillId="0" borderId="20" xfId="0" applyNumberFormat="1" applyFont="1" applyBorder="1"/>
    <xf numFmtId="0" fontId="4" fillId="0" borderId="42" xfId="0" applyFont="1" applyBorder="1" applyAlignment="1">
      <alignment horizontal="right"/>
    </xf>
    <xf numFmtId="168" fontId="4" fillId="0" borderId="42" xfId="0" applyNumberFormat="1" applyFont="1" applyBorder="1"/>
    <xf numFmtId="0" fontId="3" fillId="0" borderId="22" xfId="0" applyFont="1" applyBorder="1" applyAlignment="1">
      <alignment horizontal="left"/>
    </xf>
    <xf numFmtId="168" fontId="4" fillId="0" borderId="22" xfId="0" applyNumberFormat="1" applyFont="1" applyBorder="1"/>
    <xf numFmtId="168" fontId="3" fillId="0" borderId="42" xfId="0" applyNumberFormat="1" applyFont="1" applyBorder="1"/>
    <xf numFmtId="0" fontId="35" fillId="0" borderId="0" xfId="0" applyFont="1"/>
    <xf numFmtId="168" fontId="4" fillId="0" borderId="16" xfId="0" applyNumberFormat="1" applyFont="1" applyBorder="1"/>
    <xf numFmtId="0" fontId="4" fillId="0" borderId="7" xfId="0" applyFont="1" applyBorder="1"/>
    <xf numFmtId="0" fontId="3" fillId="0" borderId="4" xfId="0" applyFont="1" applyBorder="1"/>
    <xf numFmtId="168" fontId="4" fillId="0" borderId="11" xfId="0" applyNumberFormat="1" applyFont="1" applyBorder="1"/>
    <xf numFmtId="0" fontId="3" fillId="0" borderId="108" xfId="0" applyFont="1" applyBorder="1" applyAlignment="1">
      <alignment horizontal="right"/>
    </xf>
    <xf numFmtId="168" fontId="3" fillId="0" borderId="7" xfId="0" applyNumberFormat="1" applyFont="1" applyBorder="1"/>
    <xf numFmtId="0" fontId="3" fillId="0" borderId="107" xfId="0" applyFont="1" applyBorder="1"/>
    <xf numFmtId="168" fontId="4" fillId="0" borderId="4" xfId="0" applyNumberFormat="1" applyFont="1" applyBorder="1"/>
    <xf numFmtId="0" fontId="4" fillId="0" borderId="108" xfId="0" applyFont="1" applyBorder="1"/>
    <xf numFmtId="168" fontId="4" fillId="0" borderId="7" xfId="0" applyNumberFormat="1" applyFont="1" applyBorder="1"/>
    <xf numFmtId="0" fontId="18" fillId="0" borderId="75" xfId="0" applyFont="1" applyBorder="1" applyAlignment="1">
      <alignment wrapText="1"/>
    </xf>
    <xf numFmtId="0" fontId="3" fillId="0" borderId="75" xfId="0" applyFont="1" applyBorder="1"/>
    <xf numFmtId="0" fontId="4" fillId="0" borderId="11" xfId="0" applyFont="1" applyBorder="1"/>
    <xf numFmtId="10" fontId="4" fillId="0" borderId="16" xfId="2" applyNumberFormat="1" applyFont="1" applyFill="1" applyBorder="1"/>
    <xf numFmtId="10" fontId="4" fillId="0" borderId="32" xfId="2" applyNumberFormat="1" applyFont="1" applyFill="1" applyBorder="1"/>
    <xf numFmtId="0" fontId="4" fillId="0" borderId="31" xfId="0" applyFont="1" applyBorder="1"/>
    <xf numFmtId="0" fontId="3" fillId="0" borderId="45" xfId="0" applyFont="1" applyBorder="1" applyAlignment="1">
      <alignment horizontal="right"/>
    </xf>
    <xf numFmtId="0" fontId="4" fillId="0" borderId="46" xfId="0" applyFont="1" applyBorder="1"/>
    <xf numFmtId="0" fontId="4" fillId="0" borderId="47" xfId="0" applyFont="1" applyBorder="1"/>
    <xf numFmtId="0" fontId="3" fillId="0" borderId="31" xfId="0" applyFont="1" applyBorder="1" applyAlignment="1">
      <alignment horizontal="right"/>
    </xf>
    <xf numFmtId="0" fontId="4" fillId="0" borderId="32" xfId="0" applyFont="1" applyBorder="1"/>
    <xf numFmtId="0" fontId="3" fillId="0" borderId="48" xfId="0" applyFont="1" applyBorder="1" applyAlignment="1">
      <alignment horizontal="right"/>
    </xf>
    <xf numFmtId="0" fontId="4" fillId="0" borderId="49" xfId="0" applyFont="1" applyBorder="1"/>
    <xf numFmtId="0" fontId="3" fillId="0" borderId="77" xfId="0" applyFont="1" applyBorder="1"/>
    <xf numFmtId="0" fontId="4" fillId="0" borderId="78" xfId="0" applyFont="1" applyBorder="1"/>
    <xf numFmtId="0" fontId="3" fillId="0" borderId="57" xfId="0" applyFont="1" applyBorder="1"/>
    <xf numFmtId="0" fontId="4" fillId="0" borderId="58" xfId="0" applyFont="1" applyBorder="1"/>
    <xf numFmtId="0" fontId="3" fillId="0" borderId="27" xfId="0" applyFont="1" applyBorder="1" applyAlignment="1">
      <alignment horizontal="center" wrapText="1"/>
    </xf>
    <xf numFmtId="0" fontId="3" fillId="0" borderId="27" xfId="0" applyFont="1" applyBorder="1" applyAlignment="1">
      <alignment horizontal="center"/>
    </xf>
    <xf numFmtId="0" fontId="3" fillId="0" borderId="61" xfId="0" applyFont="1" applyBorder="1" applyAlignment="1">
      <alignment horizontal="center"/>
    </xf>
    <xf numFmtId="0" fontId="3" fillId="0" borderId="16" xfId="0" applyFont="1" applyBorder="1" applyAlignment="1">
      <alignment horizontal="center"/>
    </xf>
    <xf numFmtId="0" fontId="3" fillId="0" borderId="60" xfId="0" applyFont="1" applyBorder="1"/>
    <xf numFmtId="166" fontId="4" fillId="0" borderId="27" xfId="3" applyNumberFormat="1" applyFont="1" applyFill="1" applyBorder="1" applyAlignment="1">
      <alignment horizontal="center"/>
    </xf>
    <xf numFmtId="168" fontId="4" fillId="0" borderId="27" xfId="0" applyNumberFormat="1" applyFont="1" applyBorder="1" applyAlignment="1">
      <alignment horizontal="center"/>
    </xf>
    <xf numFmtId="168" fontId="4" fillId="0" borderId="61" xfId="0" applyNumberFormat="1" applyFont="1" applyBorder="1" applyAlignment="1">
      <alignment horizontal="center"/>
    </xf>
    <xf numFmtId="166" fontId="4" fillId="0" borderId="16" xfId="3" applyNumberFormat="1" applyFont="1" applyFill="1" applyBorder="1" applyAlignment="1">
      <alignment horizontal="center"/>
    </xf>
    <xf numFmtId="168" fontId="4" fillId="0" borderId="16" xfId="0" applyNumberFormat="1" applyFont="1" applyBorder="1" applyAlignment="1">
      <alignment horizontal="center"/>
    </xf>
    <xf numFmtId="166" fontId="4" fillId="0" borderId="63" xfId="3" applyNumberFormat="1" applyFont="1" applyFill="1" applyBorder="1" applyAlignment="1">
      <alignment horizontal="center"/>
    </xf>
    <xf numFmtId="0" fontId="3" fillId="0" borderId="65" xfId="0" applyFont="1" applyBorder="1"/>
    <xf numFmtId="0" fontId="4" fillId="0" borderId="66" xfId="0" applyFont="1" applyBorder="1"/>
    <xf numFmtId="0" fontId="4" fillId="0" borderId="66" xfId="0" applyFont="1" applyBorder="1" applyAlignment="1">
      <alignment horizontal="center"/>
    </xf>
    <xf numFmtId="168" fontId="4" fillId="0" borderId="66" xfId="0" applyNumberFormat="1" applyFont="1" applyBorder="1" applyAlignment="1">
      <alignment horizontal="center"/>
    </xf>
    <xf numFmtId="168" fontId="4" fillId="0" borderId="67" xfId="0" applyNumberFormat="1" applyFont="1" applyBorder="1" applyAlignment="1">
      <alignment horizontal="center"/>
    </xf>
    <xf numFmtId="0" fontId="4" fillId="16" borderId="0" xfId="0" applyFont="1" applyFill="1"/>
    <xf numFmtId="0" fontId="4" fillId="16" borderId="32" xfId="0" applyFont="1" applyFill="1" applyBorder="1"/>
    <xf numFmtId="0" fontId="3" fillId="0" borderId="27" xfId="0" applyFont="1" applyBorder="1" applyAlignment="1">
      <alignment horizontal="center" vertical="center" wrapText="1"/>
    </xf>
    <xf numFmtId="168" fontId="4" fillId="0" borderId="55" xfId="0" applyNumberFormat="1" applyFont="1" applyBorder="1" applyAlignment="1">
      <alignment horizontal="center"/>
    </xf>
    <xf numFmtId="0" fontId="4" fillId="16" borderId="47" xfId="0" applyFont="1" applyFill="1" applyBorder="1"/>
    <xf numFmtId="0" fontId="4" fillId="16" borderId="50" xfId="0" applyFont="1" applyFill="1" applyBorder="1"/>
    <xf numFmtId="0" fontId="3" fillId="16" borderId="16" xfId="0" applyFont="1" applyFill="1" applyBorder="1"/>
    <xf numFmtId="0" fontId="4" fillId="16" borderId="16" xfId="0" applyFont="1" applyFill="1" applyBorder="1"/>
    <xf numFmtId="0" fontId="4" fillId="16" borderId="16" xfId="0" applyFont="1" applyFill="1" applyBorder="1" applyAlignment="1">
      <alignment horizontal="center"/>
    </xf>
    <xf numFmtId="168" fontId="4" fillId="16" borderId="16" xfId="0" applyNumberFormat="1" applyFont="1" applyFill="1" applyBorder="1" applyAlignment="1">
      <alignment horizontal="center"/>
    </xf>
    <xf numFmtId="168" fontId="4" fillId="16" borderId="50" xfId="0" applyNumberFormat="1" applyFont="1" applyFill="1" applyBorder="1" applyAlignment="1">
      <alignment horizontal="center"/>
    </xf>
    <xf numFmtId="0" fontId="3" fillId="0" borderId="80" xfId="0" applyFont="1" applyBorder="1" applyAlignment="1">
      <alignment horizontal="center"/>
    </xf>
    <xf numFmtId="168" fontId="3" fillId="0" borderId="71" xfId="0" applyNumberFormat="1" applyFont="1" applyBorder="1" applyAlignment="1">
      <alignment horizontal="center"/>
    </xf>
    <xf numFmtId="168" fontId="3" fillId="0" borderId="71" xfId="0" applyNumberFormat="1" applyFont="1" applyBorder="1"/>
    <xf numFmtId="168" fontId="3" fillId="0" borderId="104" xfId="0" applyNumberFormat="1" applyFont="1" applyBorder="1" applyAlignment="1">
      <alignment horizontal="center"/>
    </xf>
    <xf numFmtId="168" fontId="3" fillId="0" borderId="105" xfId="0" applyNumberFormat="1" applyFont="1" applyBorder="1" applyAlignment="1">
      <alignment horizontal="center"/>
    </xf>
    <xf numFmtId="168" fontId="3" fillId="0" borderId="16" xfId="0" applyNumberFormat="1" applyFont="1" applyBorder="1" applyAlignment="1">
      <alignment horizontal="center"/>
    </xf>
    <xf numFmtId="168" fontId="3" fillId="0" borderId="46" xfId="0" applyNumberFormat="1" applyFont="1" applyBorder="1"/>
    <xf numFmtId="168" fontId="3" fillId="0" borderId="46" xfId="0" applyNumberFormat="1" applyFont="1" applyBorder="1" applyAlignment="1">
      <alignment horizontal="center"/>
    </xf>
    <xf numFmtId="0" fontId="34" fillId="0" borderId="16" xfId="1" applyFont="1" applyBorder="1" applyAlignment="1"/>
    <xf numFmtId="0" fontId="36" fillId="0" borderId="0" xfId="0" applyFont="1" applyAlignment="1">
      <alignment horizontal="center"/>
    </xf>
    <xf numFmtId="168" fontId="3" fillId="0" borderId="27" xfId="0" applyNumberFormat="1" applyFont="1" applyBorder="1"/>
    <xf numFmtId="0" fontId="37" fillId="0" borderId="0" xfId="0" applyFont="1"/>
    <xf numFmtId="0" fontId="3" fillId="0" borderId="27" xfId="0" applyFont="1" applyBorder="1"/>
    <xf numFmtId="0" fontId="4" fillId="0" borderId="51" xfId="0" applyFont="1" applyBorder="1"/>
    <xf numFmtId="168" fontId="4" fillId="0" borderId="25" xfId="0" applyNumberFormat="1" applyFont="1" applyBorder="1"/>
    <xf numFmtId="0" fontId="4" fillId="0" borderId="52" xfId="0" applyFont="1" applyBorder="1"/>
    <xf numFmtId="168" fontId="4" fillId="0" borderId="53" xfId="0" applyNumberFormat="1" applyFont="1" applyBorder="1"/>
    <xf numFmtId="168" fontId="4" fillId="0" borderId="54" xfId="0" applyNumberFormat="1" applyFont="1" applyBorder="1"/>
    <xf numFmtId="168" fontId="4" fillId="0" borderId="0" xfId="0" applyNumberFormat="1" applyFont="1"/>
    <xf numFmtId="0" fontId="26" fillId="0" borderId="16" xfId="0" applyFont="1" applyBorder="1" applyAlignment="1">
      <alignment horizontal="left" vertical="center"/>
    </xf>
    <xf numFmtId="0" fontId="3" fillId="14" borderId="27" xfId="0" applyFont="1" applyFill="1" applyBorder="1"/>
    <xf numFmtId="0" fontId="3" fillId="26" borderId="20" xfId="0" applyFont="1" applyFill="1" applyBorder="1"/>
    <xf numFmtId="0" fontId="39" fillId="0" borderId="0" xfId="0" applyFont="1" applyAlignment="1">
      <alignment horizontal="left"/>
    </xf>
    <xf numFmtId="0" fontId="4" fillId="0" borderId="86" xfId="0" applyFont="1" applyBorder="1"/>
    <xf numFmtId="0" fontId="3" fillId="0" borderId="49" xfId="0" applyFont="1" applyBorder="1"/>
    <xf numFmtId="168" fontId="3" fillId="0" borderId="16" xfId="0" applyNumberFormat="1" applyFont="1" applyBorder="1" applyAlignment="1">
      <alignment horizontal="center" vertical="center"/>
    </xf>
    <xf numFmtId="166" fontId="4" fillId="0" borderId="71" xfId="3" applyNumberFormat="1" applyFont="1" applyFill="1" applyBorder="1" applyAlignment="1">
      <alignment horizontal="center"/>
    </xf>
    <xf numFmtId="0" fontId="4" fillId="27" borderId="0" xfId="0" applyFont="1" applyFill="1"/>
    <xf numFmtId="0" fontId="27" fillId="4" borderId="44" xfId="0" applyFont="1" applyFill="1" applyBorder="1" applyAlignment="1" applyProtection="1">
      <alignment horizontal="left" vertical="center" wrapText="1"/>
      <protection locked="0"/>
    </xf>
    <xf numFmtId="14" fontId="27" fillId="4" borderId="44" xfId="0" applyNumberFormat="1" applyFont="1" applyFill="1" applyBorder="1" applyAlignment="1" applyProtection="1">
      <alignment horizontal="left" vertical="center"/>
      <protection locked="0"/>
    </xf>
    <xf numFmtId="0" fontId="31" fillId="20" borderId="44" xfId="0" applyFont="1" applyFill="1" applyBorder="1" applyAlignment="1" applyProtection="1">
      <alignment horizontal="left" vertical="center"/>
      <protection locked="0"/>
    </xf>
    <xf numFmtId="9" fontId="4" fillId="2" borderId="44" xfId="0" applyNumberFormat="1" applyFont="1" applyFill="1" applyBorder="1" applyAlignment="1" applyProtection="1">
      <alignment horizontal="center"/>
      <protection locked="0"/>
    </xf>
    <xf numFmtId="169" fontId="4" fillId="10" borderId="44" xfId="0" applyNumberFormat="1" applyFont="1" applyFill="1" applyBorder="1" applyAlignment="1" applyProtection="1">
      <alignment horizontal="center"/>
      <protection locked="0"/>
    </xf>
    <xf numFmtId="0" fontId="4" fillId="10" borderId="0" xfId="0" applyFont="1" applyFill="1" applyProtection="1">
      <protection locked="0"/>
    </xf>
    <xf numFmtId="0" fontId="4" fillId="2" borderId="27" xfId="0" applyFont="1" applyFill="1" applyBorder="1" applyProtection="1">
      <protection locked="0"/>
    </xf>
    <xf numFmtId="0" fontId="4" fillId="10" borderId="27" xfId="0" applyFont="1" applyFill="1" applyBorder="1" applyProtection="1">
      <protection locked="0"/>
    </xf>
    <xf numFmtId="0" fontId="4" fillId="2" borderId="58" xfId="0" applyFont="1" applyFill="1" applyBorder="1" applyProtection="1">
      <protection locked="0"/>
    </xf>
    <xf numFmtId="0" fontId="4" fillId="10" borderId="58" xfId="0" applyFont="1" applyFill="1" applyBorder="1" applyProtection="1">
      <protection locked="0"/>
    </xf>
    <xf numFmtId="0" fontId="4" fillId="2" borderId="20" xfId="0" applyFont="1" applyFill="1" applyBorder="1" applyAlignment="1" applyProtection="1">
      <alignment horizontal="left" vertical="center"/>
      <protection locked="0"/>
    </xf>
    <xf numFmtId="42" fontId="4" fillId="2" borderId="20" xfId="0" applyNumberFormat="1" applyFont="1" applyFill="1" applyBorder="1" applyAlignment="1" applyProtection="1">
      <alignment vertical="center"/>
      <protection locked="0"/>
    </xf>
    <xf numFmtId="42" fontId="4" fillId="2" borderId="21" xfId="0" applyNumberFormat="1" applyFont="1" applyFill="1" applyBorder="1" applyAlignment="1" applyProtection="1">
      <alignment vertical="center"/>
      <protection locked="0"/>
    </xf>
    <xf numFmtId="0" fontId="6" fillId="14" borderId="106" xfId="0" applyFont="1" applyFill="1" applyBorder="1" applyProtection="1">
      <protection locked="0"/>
    </xf>
    <xf numFmtId="168" fontId="4" fillId="14" borderId="20" xfId="0" applyNumberFormat="1" applyFont="1" applyFill="1" applyBorder="1" applyProtection="1">
      <protection locked="0"/>
    </xf>
    <xf numFmtId="0" fontId="4" fillId="9" borderId="20" xfId="0" applyFont="1" applyFill="1" applyBorder="1" applyProtection="1">
      <protection locked="0"/>
    </xf>
    <xf numFmtId="168" fontId="4" fillId="9" borderId="20" xfId="0" applyNumberFormat="1" applyFont="1" applyFill="1" applyBorder="1" applyProtection="1">
      <protection locked="0"/>
    </xf>
    <xf numFmtId="0" fontId="4" fillId="9" borderId="16" xfId="0" applyFont="1" applyFill="1" applyBorder="1" applyProtection="1">
      <protection locked="0"/>
    </xf>
    <xf numFmtId="168" fontId="4" fillId="9" borderId="42" xfId="0" applyNumberFormat="1" applyFont="1" applyFill="1" applyBorder="1" applyProtection="1">
      <protection locked="0"/>
    </xf>
    <xf numFmtId="0" fontId="4" fillId="14" borderId="27" xfId="0" applyFont="1" applyFill="1" applyBorder="1" applyProtection="1">
      <protection locked="0"/>
    </xf>
    <xf numFmtId="168" fontId="4" fillId="14" borderId="27" xfId="0" applyNumberFormat="1" applyFont="1" applyFill="1" applyBorder="1" applyProtection="1">
      <protection locked="0"/>
    </xf>
    <xf numFmtId="0" fontId="4" fillId="9" borderId="22" xfId="0" applyFont="1" applyFill="1" applyBorder="1" applyProtection="1">
      <protection locked="0"/>
    </xf>
    <xf numFmtId="168" fontId="4" fillId="9" borderId="22" xfId="0" applyNumberFormat="1" applyFont="1" applyFill="1" applyBorder="1" applyProtection="1">
      <protection locked="0"/>
    </xf>
    <xf numFmtId="0" fontId="4" fillId="5" borderId="20" xfId="0" applyFont="1" applyFill="1" applyBorder="1" applyProtection="1">
      <protection locked="0"/>
    </xf>
    <xf numFmtId="168" fontId="4" fillId="5" borderId="20" xfId="0" applyNumberFormat="1" applyFont="1" applyFill="1" applyBorder="1" applyProtection="1">
      <protection locked="0"/>
    </xf>
    <xf numFmtId="0" fontId="4" fillId="5" borderId="42" xfId="0" applyFont="1" applyFill="1" applyBorder="1" applyProtection="1">
      <protection locked="0"/>
    </xf>
    <xf numFmtId="168" fontId="4" fillId="5" borderId="42" xfId="0" applyNumberFormat="1" applyFont="1" applyFill="1" applyBorder="1" applyProtection="1">
      <protection locked="0"/>
    </xf>
    <xf numFmtId="0" fontId="4" fillId="13" borderId="0" xfId="0" applyFont="1" applyFill="1" applyProtection="1">
      <protection locked="0"/>
    </xf>
    <xf numFmtId="0" fontId="4" fillId="11" borderId="20" xfId="0" applyFont="1" applyFill="1" applyBorder="1" applyProtection="1">
      <protection locked="0"/>
    </xf>
    <xf numFmtId="168" fontId="4" fillId="11" borderId="20" xfId="0" applyNumberFormat="1" applyFont="1" applyFill="1" applyBorder="1" applyProtection="1">
      <protection locked="0"/>
    </xf>
    <xf numFmtId="0" fontId="4" fillId="11" borderId="16" xfId="0" applyFont="1" applyFill="1" applyBorder="1" applyProtection="1">
      <protection locked="0"/>
    </xf>
    <xf numFmtId="168" fontId="3" fillId="8" borderId="20" xfId="0" applyNumberFormat="1" applyFont="1" applyFill="1" applyBorder="1" applyProtection="1">
      <protection locked="0"/>
    </xf>
    <xf numFmtId="0" fontId="4" fillId="2" borderId="38" xfId="0" applyFont="1" applyFill="1" applyBorder="1" applyAlignment="1" applyProtection="1">
      <alignment horizontal="left"/>
      <protection locked="0"/>
    </xf>
    <xf numFmtId="168" fontId="4" fillId="2" borderId="20" xfId="0" applyNumberFormat="1" applyFont="1" applyFill="1" applyBorder="1" applyProtection="1">
      <protection locked="0"/>
    </xf>
    <xf numFmtId="0" fontId="4" fillId="2" borderId="39" xfId="0" applyFont="1" applyFill="1" applyBorder="1" applyAlignment="1" applyProtection="1">
      <alignment horizontal="left"/>
      <protection locked="0"/>
    </xf>
    <xf numFmtId="0" fontId="17" fillId="10" borderId="27" xfId="0" applyFont="1" applyFill="1" applyBorder="1" applyAlignment="1" applyProtection="1">
      <alignment vertical="center"/>
      <protection locked="0"/>
    </xf>
    <xf numFmtId="168" fontId="17" fillId="10" borderId="27" xfId="0" applyNumberFormat="1" applyFont="1" applyFill="1" applyBorder="1" applyAlignment="1" applyProtection="1">
      <alignment vertical="center"/>
      <protection locked="0"/>
    </xf>
    <xf numFmtId="0" fontId="4" fillId="2" borderId="16" xfId="0" applyFont="1" applyFill="1" applyBorder="1" applyAlignment="1" applyProtection="1">
      <alignment horizontal="left"/>
      <protection locked="0"/>
    </xf>
    <xf numFmtId="0" fontId="4" fillId="2" borderId="20" xfId="0" applyFont="1" applyFill="1" applyBorder="1" applyProtection="1">
      <protection locked="0"/>
    </xf>
    <xf numFmtId="0" fontId="4" fillId="17" borderId="20" xfId="0" applyFont="1" applyFill="1" applyBorder="1" applyProtection="1">
      <protection locked="0"/>
    </xf>
    <xf numFmtId="168" fontId="4" fillId="17" borderId="20" xfId="0" applyNumberFormat="1" applyFont="1" applyFill="1" applyBorder="1" applyProtection="1">
      <protection locked="0"/>
    </xf>
    <xf numFmtId="0" fontId="4" fillId="7" borderId="16" xfId="0" applyFont="1" applyFill="1" applyBorder="1" applyProtection="1">
      <protection locked="0"/>
    </xf>
    <xf numFmtId="168" fontId="4" fillId="7" borderId="20" xfId="0" applyNumberFormat="1" applyFont="1" applyFill="1" applyBorder="1" applyProtection="1">
      <protection locked="0"/>
    </xf>
    <xf numFmtId="0" fontId="4" fillId="7" borderId="20" xfId="0" applyFont="1" applyFill="1" applyBorder="1" applyProtection="1">
      <protection locked="0"/>
    </xf>
    <xf numFmtId="0" fontId="4" fillId="12" borderId="20" xfId="0" applyFont="1" applyFill="1" applyBorder="1" applyProtection="1">
      <protection locked="0"/>
    </xf>
    <xf numFmtId="168" fontId="4" fillId="12" borderId="20" xfId="0" applyNumberFormat="1" applyFont="1" applyFill="1" applyBorder="1" applyProtection="1">
      <protection locked="0"/>
    </xf>
    <xf numFmtId="0" fontId="4" fillId="21" borderId="20" xfId="0" applyFont="1" applyFill="1" applyBorder="1" applyProtection="1">
      <protection locked="0"/>
    </xf>
    <xf numFmtId="168" fontId="4" fillId="21" borderId="20" xfId="0" applyNumberFormat="1" applyFont="1" applyFill="1" applyBorder="1" applyProtection="1">
      <protection locked="0"/>
    </xf>
    <xf numFmtId="0" fontId="4" fillId="22" borderId="39" xfId="0" applyFont="1" applyFill="1" applyBorder="1" applyProtection="1">
      <protection locked="0"/>
    </xf>
    <xf numFmtId="168" fontId="4" fillId="22" borderId="42" xfId="0" applyNumberFormat="1" applyFont="1" applyFill="1" applyBorder="1" applyProtection="1">
      <protection locked="0"/>
    </xf>
    <xf numFmtId="0" fontId="4" fillId="23" borderId="27" xfId="0" applyFont="1" applyFill="1" applyBorder="1" applyProtection="1">
      <protection locked="0"/>
    </xf>
    <xf numFmtId="42" fontId="17" fillId="23" borderId="27" xfId="0" applyNumberFormat="1" applyFont="1" applyFill="1" applyBorder="1" applyAlignment="1" applyProtection="1">
      <alignment vertical="center"/>
      <protection locked="0"/>
    </xf>
    <xf numFmtId="0" fontId="4" fillId="24" borderId="22" xfId="0" applyFont="1" applyFill="1" applyBorder="1" applyProtection="1">
      <protection locked="0"/>
    </xf>
    <xf numFmtId="168" fontId="4" fillId="24" borderId="22" xfId="0" applyNumberFormat="1" applyFont="1" applyFill="1" applyBorder="1" applyProtection="1">
      <protection locked="0"/>
    </xf>
    <xf numFmtId="0" fontId="4" fillId="24" borderId="20" xfId="0" applyFont="1" applyFill="1" applyBorder="1" applyProtection="1">
      <protection locked="0"/>
    </xf>
    <xf numFmtId="168" fontId="4" fillId="24" borderId="20" xfId="0" applyNumberFormat="1" applyFont="1" applyFill="1" applyBorder="1" applyProtection="1">
      <protection locked="0"/>
    </xf>
    <xf numFmtId="0" fontId="4" fillId="6" borderId="20" xfId="0" applyFont="1" applyFill="1" applyBorder="1" applyProtection="1">
      <protection locked="0"/>
    </xf>
    <xf numFmtId="168" fontId="4" fillId="6" borderId="20" xfId="0" applyNumberFormat="1" applyFont="1" applyFill="1" applyBorder="1" applyProtection="1">
      <protection locked="0"/>
    </xf>
    <xf numFmtId="0" fontId="4" fillId="6" borderId="16" xfId="0" applyFont="1" applyFill="1" applyBorder="1" applyProtection="1">
      <protection locked="0"/>
    </xf>
    <xf numFmtId="0" fontId="4" fillId="25" borderId="22" xfId="0" applyFont="1" applyFill="1" applyBorder="1" applyProtection="1">
      <protection locked="0"/>
    </xf>
    <xf numFmtId="168" fontId="4" fillId="25" borderId="20" xfId="0" applyNumberFormat="1" applyFont="1" applyFill="1" applyBorder="1" applyProtection="1">
      <protection locked="0"/>
    </xf>
    <xf numFmtId="10" fontId="4" fillId="13" borderId="16" xfId="2" applyNumberFormat="1" applyFont="1" applyFill="1" applyBorder="1" applyAlignment="1" applyProtection="1">
      <protection locked="0"/>
    </xf>
    <xf numFmtId="0" fontId="4" fillId="13" borderId="46" xfId="0" applyFont="1" applyFill="1" applyBorder="1" applyProtection="1">
      <protection locked="0"/>
    </xf>
    <xf numFmtId="0" fontId="4" fillId="13" borderId="16" xfId="0" applyFont="1" applyFill="1" applyBorder="1" applyProtection="1">
      <protection locked="0"/>
    </xf>
    <xf numFmtId="0" fontId="4" fillId="13" borderId="49" xfId="0" applyFont="1" applyFill="1" applyBorder="1" applyProtection="1">
      <protection locked="0"/>
    </xf>
    <xf numFmtId="0" fontId="4" fillId="13" borderId="78" xfId="0" applyFont="1" applyFill="1" applyBorder="1" applyAlignment="1" applyProtection="1">
      <alignment horizontal="center"/>
      <protection locked="0"/>
    </xf>
    <xf numFmtId="0" fontId="4" fillId="13" borderId="79" xfId="0" applyFont="1" applyFill="1" applyBorder="1" applyAlignment="1" applyProtection="1">
      <alignment horizontal="center"/>
      <protection locked="0"/>
    </xf>
    <xf numFmtId="0" fontId="4" fillId="13" borderId="58" xfId="0" applyFont="1" applyFill="1" applyBorder="1" applyAlignment="1" applyProtection="1">
      <alignment horizontal="center"/>
      <protection locked="0"/>
    </xf>
    <xf numFmtId="0" fontId="4" fillId="13" borderId="59" xfId="0" applyFont="1" applyFill="1" applyBorder="1" applyAlignment="1" applyProtection="1">
      <alignment horizontal="center"/>
      <protection locked="0"/>
    </xf>
    <xf numFmtId="0" fontId="4" fillId="13" borderId="27" xfId="0" applyFont="1" applyFill="1" applyBorder="1" applyAlignment="1" applyProtection="1">
      <alignment horizontal="center"/>
      <protection locked="0"/>
    </xf>
    <xf numFmtId="166" fontId="4" fillId="13" borderId="27" xfId="3" applyNumberFormat="1" applyFont="1" applyFill="1" applyBorder="1" applyAlignment="1" applyProtection="1">
      <alignment horizontal="center"/>
      <protection locked="0"/>
    </xf>
    <xf numFmtId="0" fontId="3" fillId="13" borderId="113" xfId="0" applyFont="1" applyFill="1" applyBorder="1" applyProtection="1">
      <protection locked="0"/>
    </xf>
    <xf numFmtId="0" fontId="3" fillId="13" borderId="62" xfId="0" applyFont="1" applyFill="1" applyBorder="1" applyProtection="1">
      <protection locked="0"/>
    </xf>
    <xf numFmtId="168" fontId="4" fillId="13" borderId="71" xfId="0" applyNumberFormat="1" applyFont="1" applyFill="1" applyBorder="1" applyAlignment="1" applyProtection="1">
      <alignment horizontal="center"/>
      <protection locked="0"/>
    </xf>
    <xf numFmtId="168" fontId="4" fillId="13" borderId="55" xfId="0" applyNumberFormat="1" applyFont="1" applyFill="1" applyBorder="1" applyAlignment="1" applyProtection="1">
      <alignment horizontal="center"/>
      <protection locked="0"/>
    </xf>
    <xf numFmtId="168" fontId="4" fillId="13" borderId="63" xfId="0" applyNumberFormat="1" applyFont="1" applyFill="1" applyBorder="1" applyAlignment="1" applyProtection="1">
      <alignment horizontal="center"/>
      <protection locked="0"/>
    </xf>
    <xf numFmtId="168" fontId="4" fillId="13" borderId="82" xfId="0" applyNumberFormat="1" applyFont="1" applyFill="1" applyBorder="1" applyAlignment="1" applyProtection="1">
      <alignment horizontal="center"/>
      <protection locked="0"/>
    </xf>
    <xf numFmtId="168" fontId="4" fillId="13" borderId="64" xfId="0" applyNumberFormat="1" applyFont="1" applyFill="1" applyBorder="1" applyAlignment="1" applyProtection="1">
      <alignment horizontal="center"/>
      <protection locked="0"/>
    </xf>
    <xf numFmtId="6" fontId="37" fillId="2" borderId="27" xfId="0" applyNumberFormat="1" applyFont="1" applyFill="1" applyBorder="1" applyProtection="1">
      <protection locked="0"/>
    </xf>
    <xf numFmtId="0" fontId="40" fillId="0" borderId="0" xfId="1" applyFont="1" applyFill="1" applyAlignment="1"/>
    <xf numFmtId="6" fontId="4" fillId="0" borderId="16" xfId="0" applyNumberFormat="1" applyFont="1" applyBorder="1" applyAlignment="1">
      <alignment horizontal="left"/>
    </xf>
    <xf numFmtId="10" fontId="4" fillId="0" borderId="46" xfId="2" applyNumberFormat="1" applyFont="1" applyFill="1" applyBorder="1"/>
    <xf numFmtId="0" fontId="4" fillId="0" borderId="16" xfId="0" applyFont="1" applyBorder="1" applyAlignment="1">
      <alignment horizontal="center" vertical="center"/>
    </xf>
    <xf numFmtId="0" fontId="3" fillId="0" borderId="58" xfId="0" applyFont="1" applyBorder="1" applyAlignment="1">
      <alignment horizontal="center"/>
    </xf>
    <xf numFmtId="0" fontId="3" fillId="0" borderId="42" xfId="0" applyFont="1" applyBorder="1" applyAlignment="1">
      <alignment horizontal="right"/>
    </xf>
    <xf numFmtId="0" fontId="34" fillId="0" borderId="0" xfId="1" applyFont="1" applyFill="1" applyAlignment="1"/>
    <xf numFmtId="42" fontId="4" fillId="2" borderId="8" xfId="0" applyNumberFormat="1" applyFont="1" applyFill="1" applyBorder="1" applyAlignment="1" applyProtection="1">
      <alignment vertical="center"/>
      <protection locked="0"/>
    </xf>
    <xf numFmtId="0" fontId="4" fillId="2" borderId="42" xfId="0" applyFont="1" applyFill="1" applyBorder="1" applyAlignment="1" applyProtection="1">
      <alignment horizontal="left" vertical="center"/>
      <protection locked="0"/>
    </xf>
    <xf numFmtId="42" fontId="4" fillId="2" borderId="42" xfId="0" applyNumberFormat="1" applyFont="1" applyFill="1" applyBorder="1" applyAlignment="1" applyProtection="1">
      <alignment vertical="center"/>
      <protection locked="0"/>
    </xf>
    <xf numFmtId="0" fontId="35" fillId="0" borderId="9" xfId="0" applyFont="1" applyBorder="1"/>
    <xf numFmtId="0" fontId="3" fillId="0" borderId="27" xfId="0" applyFont="1" applyBorder="1" applyAlignment="1">
      <alignment horizontal="right"/>
    </xf>
    <xf numFmtId="0" fontId="3" fillId="14" borderId="27" xfId="0" applyFont="1" applyFill="1" applyBorder="1" applyProtection="1">
      <protection locked="0"/>
    </xf>
    <xf numFmtId="168" fontId="4" fillId="23" borderId="27" xfId="0" applyNumberFormat="1" applyFont="1" applyFill="1" applyBorder="1" applyProtection="1">
      <protection locked="0"/>
    </xf>
    <xf numFmtId="168" fontId="17" fillId="23" borderId="27" xfId="0" applyNumberFormat="1" applyFont="1" applyFill="1" applyBorder="1" applyAlignment="1" applyProtection="1">
      <alignment vertical="center"/>
      <protection locked="0"/>
    </xf>
    <xf numFmtId="0" fontId="43" fillId="0" borderId="0" xfId="0" applyFont="1"/>
    <xf numFmtId="0" fontId="38" fillId="0" borderId="63" xfId="0" applyFont="1" applyBorder="1"/>
    <xf numFmtId="166" fontId="4" fillId="0" borderId="31" xfId="3" applyNumberFormat="1" applyFont="1" applyBorder="1" applyAlignment="1"/>
    <xf numFmtId="166" fontId="4" fillId="0" borderId="16" xfId="3" applyNumberFormat="1" applyFont="1" applyBorder="1" applyAlignment="1"/>
    <xf numFmtId="166" fontId="4" fillId="0" borderId="29" xfId="3" applyNumberFormat="1" applyFont="1" applyBorder="1" applyAlignment="1"/>
    <xf numFmtId="166" fontId="4" fillId="0" borderId="100" xfId="3" applyNumberFormat="1" applyFont="1" applyBorder="1" applyAlignment="1" applyProtection="1">
      <protection hidden="1"/>
    </xf>
    <xf numFmtId="166" fontId="4" fillId="0" borderId="32" xfId="3" applyNumberFormat="1" applyFont="1" applyBorder="1" applyAlignment="1" applyProtection="1">
      <protection hidden="1"/>
    </xf>
    <xf numFmtId="166" fontId="18" fillId="0" borderId="33" xfId="3" applyNumberFormat="1" applyFont="1" applyBorder="1" applyAlignment="1" applyProtection="1">
      <protection hidden="1"/>
    </xf>
    <xf numFmtId="166" fontId="18" fillId="0" borderId="25" xfId="3" applyNumberFormat="1" applyFont="1" applyBorder="1" applyAlignment="1" applyProtection="1">
      <protection hidden="1"/>
    </xf>
    <xf numFmtId="166" fontId="18" fillId="0" borderId="72" xfId="3" applyNumberFormat="1" applyFont="1" applyBorder="1" applyAlignment="1" applyProtection="1">
      <protection hidden="1"/>
    </xf>
    <xf numFmtId="166" fontId="4" fillId="0" borderId="101" xfId="3" applyNumberFormat="1" applyFont="1" applyBorder="1" applyAlignment="1" applyProtection="1">
      <protection hidden="1"/>
    </xf>
    <xf numFmtId="0" fontId="12" fillId="0" borderId="31" xfId="0" applyFont="1" applyBorder="1" applyAlignment="1">
      <alignment vertical="center"/>
    </xf>
    <xf numFmtId="0" fontId="4" fillId="13" borderId="46" xfId="0" applyFont="1" applyFill="1" applyBorder="1"/>
    <xf numFmtId="168" fontId="4" fillId="10" borderId="27" xfId="3" applyNumberFormat="1" applyFont="1" applyFill="1" applyBorder="1" applyAlignment="1" applyProtection="1">
      <protection locked="0"/>
    </xf>
    <xf numFmtId="0" fontId="4" fillId="28" borderId="0" xfId="0" applyFont="1" applyFill="1" applyAlignment="1">
      <alignment vertical="center"/>
    </xf>
    <xf numFmtId="42" fontId="4" fillId="28" borderId="3" xfId="0" applyNumberFormat="1" applyFont="1" applyFill="1" applyBorder="1" applyAlignment="1">
      <alignment vertical="center"/>
    </xf>
    <xf numFmtId="42" fontId="4" fillId="28" borderId="0" xfId="0" applyNumberFormat="1" applyFont="1" applyFill="1" applyAlignment="1">
      <alignment vertical="center"/>
    </xf>
    <xf numFmtId="42" fontId="4" fillId="28" borderId="97" xfId="0" applyNumberFormat="1" applyFont="1" applyFill="1" applyBorder="1" applyAlignment="1">
      <alignment vertical="center"/>
    </xf>
    <xf numFmtId="0" fontId="3" fillId="28" borderId="0" xfId="0" applyFont="1" applyFill="1" applyAlignment="1">
      <alignment vertical="center"/>
    </xf>
    <xf numFmtId="42" fontId="3" fillId="28" borderId="31" xfId="0" applyNumberFormat="1" applyFont="1" applyFill="1" applyBorder="1" applyAlignment="1">
      <alignment vertical="center"/>
    </xf>
    <xf numFmtId="42" fontId="3" fillId="28" borderId="16" xfId="0" applyNumberFormat="1" applyFont="1" applyFill="1" applyBorder="1" applyAlignment="1">
      <alignment vertical="center"/>
    </xf>
    <xf numFmtId="42" fontId="3" fillId="28" borderId="0" xfId="0" applyNumberFormat="1" applyFont="1" applyFill="1" applyAlignment="1">
      <alignment vertical="center"/>
    </xf>
    <xf numFmtId="42" fontId="3" fillId="28" borderId="100" xfId="0" applyNumberFormat="1" applyFont="1" applyFill="1" applyBorder="1" applyAlignment="1">
      <alignment vertical="center"/>
    </xf>
    <xf numFmtId="0" fontId="3" fillId="28" borderId="16" xfId="0" applyFont="1" applyFill="1" applyBorder="1" applyAlignment="1">
      <alignment vertical="center"/>
    </xf>
    <xf numFmtId="42" fontId="3" fillId="28" borderId="3" xfId="0" applyNumberFormat="1" applyFont="1" applyFill="1" applyBorder="1" applyAlignment="1">
      <alignment vertical="center"/>
    </xf>
    <xf numFmtId="42" fontId="3" fillId="28" borderId="97" xfId="0" applyNumberFormat="1" applyFont="1" applyFill="1" applyBorder="1" applyAlignment="1">
      <alignment vertical="center"/>
    </xf>
    <xf numFmtId="166" fontId="4" fillId="2" borderId="27" xfId="3" applyNumberFormat="1" applyFont="1" applyFill="1" applyBorder="1" applyProtection="1">
      <protection locked="0"/>
    </xf>
    <xf numFmtId="168" fontId="4" fillId="10" borderId="27" xfId="0" applyNumberFormat="1" applyFont="1" applyFill="1" applyBorder="1" applyProtection="1">
      <protection locked="0"/>
    </xf>
    <xf numFmtId="168" fontId="4" fillId="10" borderId="27" xfId="3" applyNumberFormat="1" applyFont="1" applyFill="1" applyBorder="1" applyProtection="1">
      <protection locked="0"/>
    </xf>
    <xf numFmtId="42" fontId="17" fillId="28" borderId="16" xfId="0" applyNumberFormat="1" applyFont="1" applyFill="1" applyBorder="1" applyAlignment="1">
      <alignment vertical="center"/>
    </xf>
    <xf numFmtId="42" fontId="17" fillId="0" borderId="31" xfId="0" applyNumberFormat="1" applyFont="1" applyBorder="1" applyAlignment="1">
      <alignment vertical="center"/>
    </xf>
    <xf numFmtId="42" fontId="4" fillId="28" borderId="16" xfId="0" applyNumberFormat="1" applyFont="1" applyFill="1" applyBorder="1" applyAlignment="1">
      <alignment vertical="center"/>
    </xf>
    <xf numFmtId="42" fontId="17" fillId="28" borderId="3" xfId="0" applyNumberFormat="1" applyFont="1" applyFill="1" applyBorder="1" applyAlignment="1">
      <alignment vertical="center"/>
    </xf>
    <xf numFmtId="42" fontId="17" fillId="28" borderId="9" xfId="0" applyNumberFormat="1" applyFont="1" applyFill="1" applyBorder="1" applyAlignment="1">
      <alignment vertical="center"/>
    </xf>
    <xf numFmtId="0" fontId="11" fillId="0" borderId="16" xfId="1" applyFill="1" applyBorder="1"/>
    <xf numFmtId="0" fontId="11" fillId="0" borderId="0" xfId="1"/>
    <xf numFmtId="0" fontId="11" fillId="0" borderId="0" xfId="1" applyAlignment="1"/>
    <xf numFmtId="165" fontId="4" fillId="10" borderId="27" xfId="0" applyNumberFormat="1" applyFont="1" applyFill="1" applyBorder="1" applyProtection="1">
      <protection locked="0"/>
    </xf>
    <xf numFmtId="0" fontId="26" fillId="0" borderId="55" xfId="0" applyFont="1" applyBorder="1" applyAlignment="1">
      <alignment vertical="center"/>
    </xf>
    <xf numFmtId="0" fontId="3" fillId="0" borderId="27" xfId="0" applyFont="1" applyBorder="1" applyAlignment="1">
      <alignment horizontal="left"/>
    </xf>
    <xf numFmtId="0" fontId="3" fillId="0" borderId="11" xfId="2" applyNumberFormat="1" applyFont="1" applyBorder="1" applyAlignment="1">
      <alignment horizontal="left" vertical="center"/>
    </xf>
    <xf numFmtId="0" fontId="3" fillId="0" borderId="13" xfId="0" applyFont="1" applyBorder="1" applyAlignment="1">
      <alignment horizontal="left" vertical="center" wrapText="1"/>
    </xf>
    <xf numFmtId="0" fontId="3" fillId="0" borderId="47" xfId="0" applyFont="1" applyBorder="1" applyAlignment="1">
      <alignment vertical="center"/>
    </xf>
    <xf numFmtId="0" fontId="5" fillId="0" borderId="31" xfId="0" applyFont="1" applyBorder="1" applyAlignment="1">
      <alignment vertical="center"/>
    </xf>
    <xf numFmtId="0" fontId="3" fillId="0" borderId="32" xfId="0" applyFont="1" applyBorder="1"/>
    <xf numFmtId="0" fontId="0" fillId="0" borderId="90" xfId="0" applyBorder="1"/>
    <xf numFmtId="0" fontId="17" fillId="0" borderId="0" xfId="0" applyFont="1" applyAlignment="1">
      <alignment vertical="center"/>
    </xf>
    <xf numFmtId="0" fontId="17" fillId="0" borderId="46" xfId="0" applyFont="1" applyBorder="1" applyAlignment="1">
      <alignment vertical="center"/>
    </xf>
    <xf numFmtId="166" fontId="17" fillId="0" borderId="114" xfId="0" applyNumberFormat="1" applyFont="1" applyBorder="1" applyAlignment="1">
      <alignment vertical="center"/>
    </xf>
    <xf numFmtId="0" fontId="46" fillId="0" borderId="0" xfId="0" applyFont="1"/>
    <xf numFmtId="0" fontId="46" fillId="0" borderId="49" xfId="0" applyFont="1" applyBorder="1"/>
    <xf numFmtId="42" fontId="18" fillId="0" borderId="67" xfId="0" applyNumberFormat="1" applyFont="1" applyBorder="1"/>
    <xf numFmtId="166" fontId="4" fillId="0" borderId="23" xfId="3" applyNumberFormat="1" applyFont="1" applyBorder="1" applyAlignment="1"/>
    <xf numFmtId="44" fontId="4" fillId="0" borderId="30" xfId="0" applyNumberFormat="1" applyFont="1" applyBorder="1" applyAlignment="1">
      <alignment vertical="center"/>
    </xf>
    <xf numFmtId="44" fontId="4" fillId="0" borderId="16" xfId="0" applyNumberFormat="1" applyFont="1" applyBorder="1" applyAlignment="1">
      <alignment vertical="center"/>
    </xf>
    <xf numFmtId="44" fontId="4" fillId="0" borderId="29" xfId="0" applyNumberFormat="1" applyFont="1" applyBorder="1" applyAlignment="1">
      <alignment vertical="center"/>
    </xf>
    <xf numFmtId="44" fontId="4" fillId="0" borderId="43" xfId="0" applyNumberFormat="1" applyFont="1" applyBorder="1" applyAlignment="1">
      <alignment vertical="center"/>
    </xf>
    <xf numFmtId="44" fontId="4" fillId="0" borderId="0" xfId="0" applyNumberFormat="1" applyFont="1" applyAlignment="1">
      <alignment vertical="center"/>
    </xf>
    <xf numFmtId="44" fontId="4" fillId="0" borderId="75" xfId="0" applyNumberFormat="1" applyFont="1" applyBorder="1" applyAlignment="1">
      <alignment vertical="center"/>
    </xf>
    <xf numFmtId="44" fontId="4" fillId="0" borderId="23" xfId="0" applyNumberFormat="1" applyFont="1" applyBorder="1" applyAlignment="1">
      <alignment vertical="center"/>
    </xf>
    <xf numFmtId="44" fontId="4" fillId="0" borderId="76" xfId="0" applyNumberFormat="1" applyFont="1" applyBorder="1" applyAlignment="1">
      <alignment vertical="center"/>
    </xf>
    <xf numFmtId="44" fontId="4" fillId="0" borderId="112" xfId="0" applyNumberFormat="1" applyFont="1" applyBorder="1" applyAlignment="1">
      <alignment vertical="center"/>
    </xf>
    <xf numFmtId="44" fontId="4" fillId="0" borderId="56" xfId="0" applyNumberFormat="1" applyFont="1" applyBorder="1" applyAlignment="1">
      <alignment vertical="center"/>
    </xf>
    <xf numFmtId="44" fontId="3" fillId="0" borderId="55" xfId="0" applyNumberFormat="1" applyFont="1" applyBorder="1" applyAlignment="1">
      <alignment vertical="center"/>
    </xf>
    <xf numFmtId="0" fontId="4" fillId="2" borderId="27" xfId="3" applyNumberFormat="1" applyFont="1" applyFill="1" applyBorder="1" applyProtection="1">
      <protection locked="0"/>
    </xf>
    <xf numFmtId="0" fontId="26" fillId="0" borderId="16" xfId="0" applyFont="1" applyBorder="1" applyAlignment="1">
      <alignment vertical="center"/>
    </xf>
    <xf numFmtId="0" fontId="26" fillId="0" borderId="28" xfId="0" applyFont="1" applyBorder="1" applyAlignment="1">
      <alignment vertical="center"/>
    </xf>
    <xf numFmtId="0" fontId="26" fillId="0" borderId="44" xfId="0" applyFont="1" applyBorder="1" applyAlignment="1">
      <alignment vertical="center"/>
    </xf>
    <xf numFmtId="0" fontId="38" fillId="0" borderId="44" xfId="0" applyFont="1" applyBorder="1" applyAlignment="1">
      <alignment vertical="center"/>
    </xf>
    <xf numFmtId="14" fontId="20" fillId="18" borderId="31" xfId="0" applyNumberFormat="1" applyFont="1" applyFill="1" applyBorder="1" applyAlignment="1">
      <alignment horizontal="left" vertical="center"/>
    </xf>
    <xf numFmtId="14" fontId="20" fillId="18" borderId="16" xfId="0" applyNumberFormat="1" applyFont="1" applyFill="1" applyBorder="1" applyAlignment="1">
      <alignment horizontal="left" vertical="center"/>
    </xf>
    <xf numFmtId="0" fontId="20" fillId="18" borderId="16" xfId="0" applyFont="1" applyFill="1" applyBorder="1" applyAlignment="1">
      <alignment vertical="center"/>
    </xf>
    <xf numFmtId="0" fontId="20" fillId="16" borderId="48" xfId="0" applyFont="1" applyFill="1" applyBorder="1" applyAlignment="1">
      <alignment vertical="center"/>
    </xf>
    <xf numFmtId="0" fontId="20" fillId="16" borderId="49" xfId="0" applyFont="1" applyFill="1" applyBorder="1" applyAlignment="1">
      <alignment vertical="center"/>
    </xf>
    <xf numFmtId="44" fontId="4" fillId="0" borderId="27" xfId="3" applyFont="1" applyBorder="1" applyAlignment="1"/>
    <xf numFmtId="0" fontId="4" fillId="29" borderId="27" xfId="0" applyFont="1" applyFill="1" applyBorder="1" applyProtection="1">
      <protection locked="0"/>
    </xf>
    <xf numFmtId="44" fontId="4" fillId="29" borderId="27" xfId="3" applyFont="1" applyFill="1" applyBorder="1" applyAlignment="1" applyProtection="1">
      <protection locked="0"/>
    </xf>
    <xf numFmtId="0" fontId="4" fillId="0" borderId="16" xfId="0" applyFont="1" applyBorder="1" applyProtection="1">
      <protection locked="0"/>
    </xf>
    <xf numFmtId="44" fontId="4" fillId="0" borderId="0" xfId="3" applyFont="1" applyAlignment="1"/>
    <xf numFmtId="44" fontId="4" fillId="0" borderId="0" xfId="0" applyNumberFormat="1" applyFont="1"/>
    <xf numFmtId="166" fontId="17" fillId="3" borderId="12" xfId="0" applyNumberFormat="1" applyFont="1" applyFill="1" applyBorder="1" applyAlignment="1">
      <alignment horizontal="left" vertical="center"/>
    </xf>
    <xf numFmtId="0" fontId="11" fillId="0" borderId="16" xfId="1" applyBorder="1"/>
    <xf numFmtId="6" fontId="4" fillId="0" borderId="16" xfId="0" applyNumberFormat="1" applyFont="1" applyBorder="1" applyAlignment="1">
      <alignment horizontal="center"/>
    </xf>
    <xf numFmtId="168" fontId="17" fillId="0" borderId="16" xfId="0" applyNumberFormat="1" applyFont="1" applyBorder="1"/>
    <xf numFmtId="0" fontId="17" fillId="0" borderId="0" xfId="0" applyFont="1"/>
    <xf numFmtId="0" fontId="13" fillId="0" borderId="16" xfId="0" applyFont="1" applyBorder="1"/>
    <xf numFmtId="0" fontId="26" fillId="0" borderId="115" xfId="0" applyFont="1" applyBorder="1" applyAlignment="1">
      <alignment horizontal="left"/>
    </xf>
    <xf numFmtId="0" fontId="11" fillId="0" borderId="0" xfId="1" applyFill="1" applyAlignment="1"/>
    <xf numFmtId="0" fontId="12" fillId="0" borderId="88" xfId="0" applyFont="1" applyBorder="1"/>
    <xf numFmtId="0" fontId="3" fillId="0" borderId="44" xfId="0" applyFont="1" applyBorder="1" applyAlignment="1">
      <alignment horizontal="center"/>
    </xf>
    <xf numFmtId="0" fontId="31" fillId="20" borderId="44" xfId="0" applyFont="1" applyFill="1" applyBorder="1" applyAlignment="1">
      <alignment horizontal="left" vertical="center"/>
    </xf>
    <xf numFmtId="0" fontId="4" fillId="15" borderId="44" xfId="0" applyFont="1" applyFill="1" applyBorder="1" applyAlignment="1">
      <alignment vertical="center"/>
    </xf>
    <xf numFmtId="0" fontId="27" fillId="15" borderId="44" xfId="0" applyFont="1" applyFill="1" applyBorder="1" applyAlignment="1">
      <alignment vertical="center"/>
    </xf>
    <xf numFmtId="167" fontId="4" fillId="15" borderId="44" xfId="0" applyNumberFormat="1" applyFont="1" applyFill="1" applyBorder="1" applyAlignment="1">
      <alignment horizontal="left" vertical="center"/>
    </xf>
    <xf numFmtId="166" fontId="4" fillId="2" borderId="27" xfId="3" applyNumberFormat="1" applyFont="1" applyFill="1" applyBorder="1" applyProtection="1"/>
    <xf numFmtId="166" fontId="4" fillId="0" borderId="27" xfId="3" applyNumberFormat="1" applyFont="1" applyFill="1" applyBorder="1" applyProtection="1"/>
    <xf numFmtId="0" fontId="4" fillId="2" borderId="27" xfId="0" applyFont="1" applyFill="1" applyBorder="1"/>
    <xf numFmtId="1" fontId="4" fillId="0" borderId="0" xfId="0" applyNumberFormat="1" applyFont="1" applyAlignment="1">
      <alignment horizontal="left"/>
    </xf>
    <xf numFmtId="166" fontId="4" fillId="0" borderId="27" xfId="3" applyNumberFormat="1" applyFont="1" applyBorder="1" applyProtection="1"/>
    <xf numFmtId="166" fontId="3" fillId="0" borderId="0" xfId="0" applyNumberFormat="1" applyFont="1" applyAlignment="1">
      <alignment horizontal="left"/>
    </xf>
    <xf numFmtId="0" fontId="4" fillId="2" borderId="43" xfId="0" applyFont="1" applyFill="1" applyBorder="1"/>
    <xf numFmtId="0" fontId="4" fillId="2" borderId="71" xfId="0" applyFont="1" applyFill="1" applyBorder="1"/>
    <xf numFmtId="0" fontId="3" fillId="0" borderId="56" xfId="0" applyFont="1" applyBorder="1" applyAlignment="1">
      <alignment horizontal="center"/>
    </xf>
    <xf numFmtId="166" fontId="4" fillId="2" borderId="56" xfId="3" applyNumberFormat="1" applyFont="1" applyFill="1" applyBorder="1" applyProtection="1">
      <protection locked="0"/>
    </xf>
    <xf numFmtId="165" fontId="4" fillId="10" borderId="56" xfId="0" applyNumberFormat="1" applyFont="1" applyFill="1" applyBorder="1" applyProtection="1">
      <protection locked="0"/>
    </xf>
    <xf numFmtId="166" fontId="4" fillId="0" borderId="16" xfId="3" applyNumberFormat="1" applyFont="1" applyFill="1" applyBorder="1" applyProtection="1">
      <protection locked="0"/>
    </xf>
    <xf numFmtId="165" fontId="4" fillId="0" borderId="16" xfId="0" applyNumberFormat="1" applyFont="1" applyBorder="1" applyProtection="1">
      <protection locked="0"/>
    </xf>
    <xf numFmtId="0" fontId="3" fillId="0" borderId="71" xfId="0" applyFont="1" applyBorder="1"/>
    <xf numFmtId="0" fontId="3" fillId="0" borderId="56" xfId="0" applyFont="1" applyBorder="1"/>
    <xf numFmtId="0" fontId="4" fillId="2" borderId="56" xfId="3" applyNumberFormat="1" applyFont="1" applyFill="1" applyBorder="1" applyProtection="1">
      <protection locked="0"/>
    </xf>
    <xf numFmtId="0" fontId="4" fillId="10" borderId="56" xfId="0" applyFont="1" applyFill="1" applyBorder="1" applyProtection="1">
      <protection locked="0"/>
    </xf>
    <xf numFmtId="0" fontId="4" fillId="0" borderId="16" xfId="3" applyNumberFormat="1" applyFont="1" applyFill="1" applyBorder="1" applyProtection="1">
      <protection locked="0"/>
    </xf>
    <xf numFmtId="0" fontId="4" fillId="2" borderId="55" xfId="0" applyFont="1" applyFill="1" applyBorder="1" applyProtection="1">
      <protection locked="0"/>
    </xf>
    <xf numFmtId="0" fontId="3" fillId="0" borderId="88" xfId="0" applyFont="1" applyBorder="1" applyAlignment="1">
      <alignment horizontal="center"/>
    </xf>
    <xf numFmtId="0" fontId="3" fillId="0" borderId="30" xfId="0" applyFont="1" applyBorder="1"/>
    <xf numFmtId="0" fontId="27" fillId="4" borderId="44" xfId="0" applyFont="1" applyFill="1" applyBorder="1" applyAlignment="1">
      <alignment horizontal="left" vertical="center"/>
    </xf>
    <xf numFmtId="14" fontId="27" fillId="4" borderId="44" xfId="0" applyNumberFormat="1" applyFont="1" applyFill="1" applyBorder="1" applyAlignment="1">
      <alignment horizontal="left" vertical="center"/>
    </xf>
    <xf numFmtId="0" fontId="24" fillId="0" borderId="16" xfId="0" applyFont="1" applyBorder="1" applyAlignment="1">
      <alignment horizontal="right"/>
    </xf>
    <xf numFmtId="0" fontId="29" fillId="0" borderId="0" xfId="0" applyFont="1" applyAlignment="1">
      <alignment horizontal="center"/>
    </xf>
    <xf numFmtId="0" fontId="49" fillId="0" borderId="16" xfId="0" applyFont="1" applyBorder="1" applyAlignment="1">
      <alignment horizontal="center"/>
    </xf>
    <xf numFmtId="0" fontId="3" fillId="0" borderId="116" xfId="0" applyFont="1" applyBorder="1" applyAlignment="1">
      <alignment horizontal="center"/>
    </xf>
    <xf numFmtId="0" fontId="4" fillId="0" borderId="78" xfId="0" applyFont="1" applyBorder="1"/>
    <xf numFmtId="0" fontId="4" fillId="0" borderId="79" xfId="0" applyFont="1" applyBorder="1"/>
    <xf numFmtId="0" fontId="3" fillId="0" borderId="117"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5" fillId="0" borderId="11" xfId="0" applyFont="1" applyBorder="1" applyAlignment="1">
      <alignment horizontal="center"/>
    </xf>
    <xf numFmtId="0" fontId="35" fillId="0" borderId="1" xfId="0" applyFont="1" applyBorder="1" applyAlignment="1">
      <alignment horizontal="center"/>
    </xf>
    <xf numFmtId="0" fontId="3" fillId="0" borderId="55" xfId="0" applyFont="1" applyBorder="1" applyAlignment="1">
      <alignment horizontal="right"/>
    </xf>
    <xf numFmtId="0" fontId="3" fillId="0" borderId="56" xfId="0" applyFont="1" applyBorder="1" applyAlignment="1">
      <alignment horizontal="right"/>
    </xf>
    <xf numFmtId="0" fontId="3" fillId="0" borderId="73" xfId="0" applyFont="1" applyBorder="1" applyAlignment="1">
      <alignment horizontal="right"/>
    </xf>
    <xf numFmtId="0" fontId="3" fillId="0" borderId="74" xfId="0" applyFont="1" applyBorder="1" applyAlignment="1">
      <alignment horizontal="right"/>
    </xf>
    <xf numFmtId="0" fontId="3" fillId="0" borderId="49" xfId="0" applyFont="1" applyBorder="1" applyAlignment="1">
      <alignment horizontal="center"/>
    </xf>
    <xf numFmtId="0" fontId="3" fillId="0" borderId="50" xfId="0" applyFont="1" applyBorder="1" applyAlignment="1">
      <alignment horizontal="center"/>
    </xf>
    <xf numFmtId="0" fontId="42" fillId="0" borderId="46" xfId="0" applyFont="1" applyBorder="1" applyAlignment="1">
      <alignment horizontal="center"/>
    </xf>
    <xf numFmtId="0" fontId="4" fillId="0" borderId="16" xfId="0" applyFont="1" applyBorder="1" applyAlignment="1">
      <alignment horizontal="center"/>
    </xf>
    <xf numFmtId="168" fontId="4" fillId="0" borderId="16" xfId="0" applyNumberFormat="1"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41" fillId="0" borderId="49" xfId="0" applyFont="1" applyBorder="1" applyAlignment="1">
      <alignment horizontal="center" vertical="center"/>
    </xf>
    <xf numFmtId="168" fontId="3" fillId="0" borderId="68" xfId="0" applyNumberFormat="1" applyFont="1" applyBorder="1" applyAlignment="1">
      <alignment horizontal="center"/>
    </xf>
    <xf numFmtId="168" fontId="3" fillId="0" borderId="69" xfId="0" applyNumberFormat="1" applyFont="1" applyBorder="1" applyAlignment="1">
      <alignment horizontal="center"/>
    </xf>
    <xf numFmtId="168" fontId="3" fillId="0" borderId="70" xfId="0" applyNumberFormat="1" applyFont="1" applyBorder="1" applyAlignment="1">
      <alignment horizontal="center"/>
    </xf>
    <xf numFmtId="0" fontId="4" fillId="10" borderId="27" xfId="0" applyFont="1" applyFill="1" applyBorder="1" applyAlignment="1" applyProtection="1">
      <alignment horizontal="left"/>
      <protection locked="0"/>
    </xf>
    <xf numFmtId="0" fontId="4" fillId="10" borderId="55" xfId="0" applyFont="1" applyFill="1" applyBorder="1" applyAlignment="1" applyProtection="1">
      <alignment horizontal="left"/>
      <protection locked="0"/>
    </xf>
    <xf numFmtId="0" fontId="4" fillId="10" borderId="112" xfId="0" applyFont="1" applyFill="1" applyBorder="1" applyAlignment="1" applyProtection="1">
      <alignment horizontal="left"/>
      <protection locked="0"/>
    </xf>
    <xf numFmtId="0" fontId="4" fillId="10" borderId="56" xfId="0" applyFont="1" applyFill="1" applyBorder="1" applyAlignment="1" applyProtection="1">
      <alignment horizontal="left"/>
      <protection locked="0"/>
    </xf>
    <xf numFmtId="0" fontId="33" fillId="18" borderId="85" xfId="0" applyFont="1" applyFill="1" applyBorder="1" applyAlignment="1">
      <alignment horizontal="center" vertical="center"/>
    </xf>
    <xf numFmtId="0" fontId="33" fillId="18" borderId="86" xfId="0" applyFont="1" applyFill="1" applyBorder="1" applyAlignment="1">
      <alignment horizontal="center" vertical="center"/>
    </xf>
    <xf numFmtId="0" fontId="33" fillId="18" borderId="87" xfId="0" applyFont="1" applyFill="1" applyBorder="1" applyAlignment="1">
      <alignment horizontal="center" vertical="center"/>
    </xf>
    <xf numFmtId="0" fontId="3" fillId="0" borderId="16" xfId="0" applyFont="1" applyBorder="1" applyAlignment="1">
      <alignment horizontal="center" vertical="center"/>
    </xf>
    <xf numFmtId="0" fontId="3" fillId="0" borderId="29" xfId="0" applyFont="1" applyBorder="1" applyAlignment="1">
      <alignment horizontal="center" vertical="center"/>
    </xf>
    <xf numFmtId="0" fontId="23" fillId="0" borderId="0" xfId="0" applyFont="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vertical="center"/>
    </xf>
    <xf numFmtId="0" fontId="20" fillId="16" borderId="45" xfId="0" applyFont="1" applyFill="1" applyBorder="1" applyAlignment="1">
      <alignment horizontal="left" vertical="center" wrapText="1"/>
    </xf>
    <xf numFmtId="0" fontId="20" fillId="16" borderId="46" xfId="0" applyFont="1" applyFill="1" applyBorder="1" applyAlignment="1">
      <alignment horizontal="left" vertical="center" wrapText="1"/>
    </xf>
    <xf numFmtId="0" fontId="20" fillId="16" borderId="47" xfId="0" applyFont="1" applyFill="1" applyBorder="1" applyAlignment="1">
      <alignment horizontal="left" vertical="center" wrapText="1"/>
    </xf>
    <xf numFmtId="14" fontId="20" fillId="19" borderId="16" xfId="0" applyNumberFormat="1" applyFont="1" applyFill="1" applyBorder="1" applyAlignment="1">
      <alignment horizontal="left" vertical="center"/>
    </xf>
    <xf numFmtId="14" fontId="20" fillId="19" borderId="32" xfId="0" applyNumberFormat="1" applyFont="1" applyFill="1" applyBorder="1" applyAlignment="1">
      <alignment horizontal="left" vertical="center"/>
    </xf>
    <xf numFmtId="0" fontId="20" fillId="18" borderId="16" xfId="0" applyFont="1" applyFill="1" applyBorder="1" applyAlignment="1">
      <alignment horizontal="left" vertical="center"/>
    </xf>
    <xf numFmtId="0" fontId="20" fillId="18" borderId="32" xfId="0" applyFont="1" applyFill="1" applyBorder="1" applyAlignment="1">
      <alignment horizontal="left" vertical="center"/>
    </xf>
    <xf numFmtId="0" fontId="20" fillId="18" borderId="49" xfId="0" applyFont="1" applyFill="1" applyBorder="1" applyAlignment="1">
      <alignment horizontal="left" vertical="center"/>
    </xf>
    <xf numFmtId="0" fontId="20" fillId="18" borderId="50" xfId="0" applyFont="1" applyFill="1" applyBorder="1" applyAlignment="1">
      <alignment horizontal="left" vertical="center"/>
    </xf>
    <xf numFmtId="0" fontId="23" fillId="0" borderId="85" xfId="0" applyFont="1" applyBorder="1" applyAlignment="1">
      <alignment horizontal="left"/>
    </xf>
    <xf numFmtId="0" fontId="23" fillId="0" borderId="86" xfId="0" applyFont="1" applyBorder="1" applyAlignment="1">
      <alignment horizontal="left"/>
    </xf>
    <xf numFmtId="0" fontId="23" fillId="0" borderId="87" xfId="0" applyFont="1" applyBorder="1" applyAlignment="1">
      <alignment horizontal="left"/>
    </xf>
    <xf numFmtId="0" fontId="23" fillId="0" borderId="16" xfId="0" applyFont="1" applyBorder="1" applyAlignment="1">
      <alignment horizontal="center" vertical="center"/>
    </xf>
  </cellXfs>
  <cellStyles count="5">
    <cellStyle name="Comma" xfId="4" builtinId="3"/>
    <cellStyle name="Currency" xfId="3" builtinId="4"/>
    <cellStyle name="Hyperlink" xfId="1" builtinId="8"/>
    <cellStyle name="Normal" xfId="0" builtinId="0"/>
    <cellStyle name="Percent" xfId="2" builtinId="5"/>
  </cellStyles>
  <dxfs count="0"/>
  <tableStyles count="0" defaultTableStyle="TableStyleMedium2" defaultPivotStyle="PivotStyleLight16"/>
  <colors>
    <mruColors>
      <color rgb="FFCCFFCC"/>
      <color rgb="FFFFC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sharedStrings" Target="sharedStrings.xml"/><Relationship Id="rId5" Type="http://schemas.openxmlformats.org/officeDocument/2006/relationships/worksheet" Target="worksheets/sheet5.xml"/><Relationship Id="rId23"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7056</xdr:colOff>
      <xdr:row>17</xdr:row>
      <xdr:rowOff>6351</xdr:rowOff>
    </xdr:from>
    <xdr:ext cx="8147050" cy="1631950"/>
    <xdr:sp macro="" textlink="">
      <xdr:nvSpPr>
        <xdr:cNvPr id="2" name="Shape 3">
          <a:extLst>
            <a:ext uri="{FF2B5EF4-FFF2-40B4-BE49-F238E27FC236}">
              <a16:creationId xmlns:a16="http://schemas.microsoft.com/office/drawing/2014/main" id="{00000000-0008-0000-0000-000002000000}"/>
            </a:ext>
          </a:extLst>
        </xdr:cNvPr>
        <xdr:cNvSpPr txBox="1"/>
      </xdr:nvSpPr>
      <xdr:spPr>
        <a:xfrm>
          <a:off x="7056" y="3858684"/>
          <a:ext cx="8147050" cy="1631950"/>
        </a:xfrm>
        <a:prstGeom prst="rect">
          <a:avLst/>
        </a:prstGeom>
        <a:solidFill>
          <a:srgbClr val="FFFF0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2400">
              <a:effectLst/>
              <a:latin typeface="Times New Roman" panose="02020603050405020304" pitchFamily="18" charset="0"/>
              <a:ea typeface="+mn-ea"/>
              <a:cs typeface="Times New Roman" panose="02020603050405020304" pitchFamily="18" charset="0"/>
            </a:rPr>
            <a:t>Please only fill out color-coded cells in various tabs from "Instruction" to "Subaward". Don't edit anything in Main Budget Tab. It will be automatically populated after you complete the color-coded cells in other tabs. </a:t>
          </a:r>
          <a:endParaRPr lang="en-US" sz="2400">
            <a:effectLst/>
            <a:latin typeface="Times New Roman" panose="02020603050405020304" pitchFamily="18" charset="0"/>
            <a:cs typeface="Times New Roman" panose="02020603050405020304" pitchFamily="18" charset="0"/>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6</xdr:col>
      <xdr:colOff>44450</xdr:colOff>
      <xdr:row>36</xdr:row>
      <xdr:rowOff>171450</xdr:rowOff>
    </xdr:from>
    <xdr:to>
      <xdr:col>8</xdr:col>
      <xdr:colOff>1219200</xdr:colOff>
      <xdr:row>41</xdr:row>
      <xdr:rowOff>6349</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105900" y="6794500"/>
          <a:ext cx="3625850"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Times New Roman" panose="02020603050405020304" pitchFamily="18" charset="0"/>
              <a:cs typeface="Times New Roman" panose="02020603050405020304" pitchFamily="18" charset="0"/>
            </a:rPr>
            <a:t>Instructions for GRA Stipend Tables: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Times New Roman" panose="02020603050405020304" pitchFamily="18" charset="0"/>
              <a:cs typeface="Times New Roman" panose="02020603050405020304" pitchFamily="18" charset="0"/>
            </a:rPr>
            <a:t>Enter</a:t>
          </a:r>
          <a:r>
            <a:rPr lang="en-US" sz="1100" b="0" baseline="0">
              <a:latin typeface="Times New Roman" panose="02020603050405020304" pitchFamily="18" charset="0"/>
              <a:cs typeface="Times New Roman" panose="02020603050405020304" pitchFamily="18" charset="0"/>
            </a:rPr>
            <a:t> stipend amounts in the top table.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latin typeface="Times New Roman" panose="02020603050405020304" pitchFamily="18" charset="0"/>
              <a:cs typeface="Times New Roman" panose="02020603050405020304" pitchFamily="18" charset="0"/>
            </a:rPr>
            <a:t>Enter number of months each GRA will devote to the project in the bottom table.</a:t>
          </a:r>
          <a:endParaRPr lang="en-US" sz="1100" b="0">
            <a:latin typeface="Times New Roman" panose="02020603050405020304" pitchFamily="18" charset="0"/>
            <a:cs typeface="Times New Roman" panose="02020603050405020304" pitchFamily="18" charset="0"/>
          </a:endParaRPr>
        </a:p>
      </xdr:txBody>
    </xdr:sp>
    <xdr:clientData/>
  </xdr:twoCellAnchor>
  <xdr:twoCellAnchor>
    <xdr:from>
      <xdr:col>9</xdr:col>
      <xdr:colOff>57150</xdr:colOff>
      <xdr:row>7</xdr:row>
      <xdr:rowOff>12700</xdr:rowOff>
    </xdr:from>
    <xdr:to>
      <xdr:col>14</xdr:col>
      <xdr:colOff>12700</xdr:colOff>
      <xdr:row>16</xdr:row>
      <xdr:rowOff>0</xdr:rowOff>
    </xdr:to>
    <xdr:sp macro="" textlink="">
      <xdr:nvSpPr>
        <xdr:cNvPr id="5" name="TextBox 4">
          <a:extLst>
            <a:ext uri="{FF2B5EF4-FFF2-40B4-BE49-F238E27FC236}">
              <a16:creationId xmlns:a16="http://schemas.microsoft.com/office/drawing/2014/main" id="{02552A2E-722D-445D-9DF6-D8DA87E8F575}"/>
            </a:ext>
          </a:extLst>
        </xdr:cNvPr>
        <xdr:cNvSpPr txBox="1"/>
      </xdr:nvSpPr>
      <xdr:spPr>
        <a:xfrm>
          <a:off x="8001000" y="590550"/>
          <a:ext cx="274320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GWBC seed grant </a:t>
          </a:r>
          <a:r>
            <a:rPr lang="en-US" sz="1100">
              <a:solidFill>
                <a:schemeClr val="dk1"/>
              </a:solidFill>
              <a:effectLst/>
              <a:latin typeface="+mn-lt"/>
              <a:ea typeface="+mn-ea"/>
              <a:cs typeface="+mn-cs"/>
            </a:rPr>
            <a:t>will not fund PI salary. Hence,</a:t>
          </a:r>
          <a:r>
            <a:rPr lang="en-US" sz="1100" baseline="0">
              <a:solidFill>
                <a:schemeClr val="dk1"/>
              </a:solidFill>
              <a:effectLst/>
              <a:latin typeface="+mn-lt"/>
              <a:ea typeface="+mn-ea"/>
              <a:cs typeface="+mn-cs"/>
            </a:rPr>
            <a:t> this section has been locked.</a:t>
          </a:r>
        </a:p>
        <a:p>
          <a:r>
            <a:rPr lang="en-US" sz="1100" baseline="0">
              <a:solidFill>
                <a:schemeClr val="dk1"/>
              </a:solidFill>
              <a:effectLst/>
              <a:latin typeface="+mn-lt"/>
              <a:ea typeface="+mn-ea"/>
              <a:cs typeface="+mn-cs"/>
            </a:rPr>
            <a:t>If the project invovles a Co-PI, please add thier name in Cell A9.</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28575</xdr:colOff>
      <xdr:row>65</xdr:row>
      <xdr:rowOff>6350</xdr:rowOff>
    </xdr:from>
    <xdr:ext cx="6492875" cy="889000"/>
    <xdr:sp macro="" textlink="">
      <xdr:nvSpPr>
        <xdr:cNvPr id="5" name="Shape 5">
          <a:extLst>
            <a:ext uri="{FF2B5EF4-FFF2-40B4-BE49-F238E27FC236}">
              <a16:creationId xmlns:a16="http://schemas.microsoft.com/office/drawing/2014/main" id="{00000000-0008-0000-0200-000005000000}"/>
            </a:ext>
          </a:extLst>
        </xdr:cNvPr>
        <xdr:cNvSpPr txBox="1"/>
      </xdr:nvSpPr>
      <xdr:spPr>
        <a:xfrm>
          <a:off x="6765925" y="8489950"/>
          <a:ext cx="6492875" cy="8890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Times New Roman" panose="02020603050405020304" pitchFamily="18" charset="0"/>
              <a:ea typeface="Calibri"/>
              <a:cs typeface="Times New Roman" panose="02020603050405020304" pitchFamily="18" charset="0"/>
              <a:sym typeface="Calibri"/>
            </a:rPr>
            <a:t>ADP/ Computer Services</a:t>
          </a:r>
          <a:r>
            <a:rPr lang="en-US" sz="1100" b="0" i="0">
              <a:solidFill>
                <a:schemeClr val="dk1"/>
              </a:solidFill>
              <a:latin typeface="Times New Roman" panose="02020603050405020304" pitchFamily="18" charset="0"/>
              <a:ea typeface="Calibri"/>
              <a:cs typeface="Times New Roman" panose="02020603050405020304" pitchFamily="18" charset="0"/>
              <a:sym typeface="Calibri"/>
            </a:rPr>
            <a:t>: The services you include here should be research specific computer services- such as reserving computing time on supercomputers or getting specialized software to help run your statistics. This section should not include your standard desktop office computer, laptop, or the standard tech support provided by your institution. Those types of charges should come out of the F&amp;A costs.</a:t>
          </a:r>
          <a:endParaRPr sz="1100">
            <a:latin typeface="Times New Roman" panose="02020603050405020304" pitchFamily="18" charset="0"/>
            <a:cs typeface="Times New Roman" panose="02020603050405020304" pitchFamily="18" charset="0"/>
          </a:endParaRPr>
        </a:p>
      </xdr:txBody>
    </xdr:sp>
    <xdr:clientData fLocksWithSheet="0"/>
  </xdr:oneCellAnchor>
  <xdr:oneCellAnchor>
    <xdr:from>
      <xdr:col>6</xdr:col>
      <xdr:colOff>6347</xdr:colOff>
      <xdr:row>40</xdr:row>
      <xdr:rowOff>0</xdr:rowOff>
    </xdr:from>
    <xdr:ext cx="6494465" cy="781050"/>
    <xdr:sp macro="" textlink="">
      <xdr:nvSpPr>
        <xdr:cNvPr id="6" name="Shape 6">
          <a:extLst>
            <a:ext uri="{FF2B5EF4-FFF2-40B4-BE49-F238E27FC236}">
              <a16:creationId xmlns:a16="http://schemas.microsoft.com/office/drawing/2014/main" id="{00000000-0008-0000-0200-000006000000}"/>
            </a:ext>
          </a:extLst>
        </xdr:cNvPr>
        <xdr:cNvSpPr txBox="1"/>
      </xdr:nvSpPr>
      <xdr:spPr>
        <a:xfrm>
          <a:off x="7467597" y="4286250"/>
          <a:ext cx="6494465" cy="7810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Times New Roman" panose="02020603050405020304" pitchFamily="18" charset="0"/>
              <a:ea typeface="Calibri"/>
              <a:cs typeface="Times New Roman" panose="02020603050405020304" pitchFamily="18" charset="0"/>
              <a:sym typeface="Calibri"/>
            </a:rPr>
            <a:t>Material and Supplies</a:t>
          </a:r>
          <a:r>
            <a:rPr lang="en-US" sz="1100" b="0" i="0">
              <a:solidFill>
                <a:schemeClr val="dk1"/>
              </a:solidFill>
              <a:latin typeface="Times New Roman" panose="02020603050405020304" pitchFamily="18" charset="0"/>
              <a:ea typeface="Calibri"/>
              <a:cs typeface="Times New Roman" panose="02020603050405020304" pitchFamily="18" charset="0"/>
              <a:sym typeface="Calibri"/>
            </a:rPr>
            <a:t>: Indicate general categories such as glassware, chemicals, animal costs, including an amount for each category. Categories that include costs less than $1,000 do not have to be itemized. </a:t>
          </a:r>
          <a:r>
            <a:rPr lang="en-US">
              <a:latin typeface="Times New Roman" panose="02020603050405020304" pitchFamily="18" charset="0"/>
              <a:cs typeface="Times New Roman" panose="02020603050405020304" pitchFamily="18" charset="0"/>
            </a:rPr>
            <a:t>Please provide a description of the items included in this category. Amounts should be based on reasonable estimates. Quotes may be required.</a:t>
          </a:r>
          <a:endParaRPr sz="1100">
            <a:latin typeface="Times New Roman" panose="02020603050405020304" pitchFamily="18" charset="0"/>
            <a:cs typeface="Times New Roman" panose="02020603050405020304" pitchFamily="18" charset="0"/>
          </a:endParaRPr>
        </a:p>
      </xdr:txBody>
    </xdr:sp>
    <xdr:clientData fLocksWithSheet="0"/>
  </xdr:oneCellAnchor>
  <xdr:oneCellAnchor>
    <xdr:from>
      <xdr:col>6</xdr:col>
      <xdr:colOff>3175</xdr:colOff>
      <xdr:row>57</xdr:row>
      <xdr:rowOff>3175</xdr:rowOff>
    </xdr:from>
    <xdr:ext cx="6511925" cy="1266825"/>
    <xdr:sp macro="" textlink="">
      <xdr:nvSpPr>
        <xdr:cNvPr id="7" name="Shape 7">
          <a:extLst>
            <a:ext uri="{FF2B5EF4-FFF2-40B4-BE49-F238E27FC236}">
              <a16:creationId xmlns:a16="http://schemas.microsoft.com/office/drawing/2014/main" id="{00000000-0008-0000-0200-000007000000}"/>
            </a:ext>
          </a:extLst>
        </xdr:cNvPr>
        <xdr:cNvSpPr txBox="1"/>
      </xdr:nvSpPr>
      <xdr:spPr>
        <a:xfrm>
          <a:off x="6740525" y="7064375"/>
          <a:ext cx="6511925" cy="12668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Times New Roman" panose="02020603050405020304" pitchFamily="18" charset="0"/>
              <a:ea typeface="Calibri"/>
              <a:cs typeface="Times New Roman" panose="02020603050405020304" pitchFamily="18" charset="0"/>
              <a:sym typeface="Calibri"/>
            </a:rPr>
            <a:t>Consultants: </a:t>
          </a:r>
        </a:p>
        <a:p>
          <a:pPr marL="0" lvl="0" indent="0" algn="l" rtl="0">
            <a:spcBef>
              <a:spcPts val="0"/>
            </a:spcBef>
            <a:spcAft>
              <a:spcPts val="0"/>
            </a:spcAft>
            <a:buNone/>
          </a:pPr>
          <a:r>
            <a:rPr lang="en-US" sz="1100">
              <a:effectLst/>
              <a:latin typeface="Times New Roman" panose="02020603050405020304" pitchFamily="18" charset="0"/>
              <a:ea typeface="+mn-ea"/>
              <a:cs typeface="Times New Roman" panose="02020603050405020304" pitchFamily="18" charset="0"/>
            </a:rPr>
            <a:t>• </a:t>
          </a:r>
          <a:r>
            <a:rPr lang="en-US" sz="1100" b="0" i="0">
              <a:solidFill>
                <a:schemeClr val="dk1"/>
              </a:solidFill>
              <a:latin typeface="Times New Roman" panose="02020603050405020304" pitchFamily="18" charset="0"/>
              <a:ea typeface="Calibri"/>
              <a:cs typeface="Times New Roman" panose="02020603050405020304" pitchFamily="18" charset="0"/>
              <a:sym typeface="Calibri"/>
            </a:rPr>
            <a:t>Typically, consultants will charge a fixed rate for their services that includes both their direct and F&amp;A costs. You do not need to report separate direct and F&amp;A costs for consultants. </a:t>
          </a:r>
        </a:p>
        <a:p>
          <a:pPr marL="0" lvl="0" indent="0" algn="l" rtl="0">
            <a:spcBef>
              <a:spcPts val="0"/>
            </a:spcBef>
            <a:spcAft>
              <a:spcPts val="0"/>
            </a:spcAft>
            <a:buNone/>
          </a:pPr>
          <a:r>
            <a:rPr lang="en-US" sz="1100">
              <a:effectLst/>
              <a:latin typeface="Times New Roman" panose="02020603050405020304" pitchFamily="18" charset="0"/>
              <a:ea typeface="+mn-ea"/>
              <a:cs typeface="Times New Roman" panose="02020603050405020304" pitchFamily="18" charset="0"/>
            </a:rPr>
            <a:t>• PLEASE NOTE: current/former RIT employees cannot be consultants. </a:t>
          </a:r>
        </a:p>
        <a:p>
          <a:pPr marL="0" lvl="0" indent="0" algn="l" rtl="0">
            <a:spcBef>
              <a:spcPts val="0"/>
            </a:spcBef>
            <a:spcAft>
              <a:spcPts val="0"/>
            </a:spcAft>
            <a:buNone/>
          </a:pPr>
          <a:r>
            <a:rPr lang="en-US" sz="1100">
              <a:effectLst/>
              <a:latin typeface="Times New Roman" panose="02020603050405020304" pitchFamily="18" charset="0"/>
              <a:ea typeface="+mn-ea"/>
              <a:cs typeface="Times New Roman" panose="02020603050405020304" pitchFamily="18" charset="0"/>
            </a:rPr>
            <a:t>• This is where the services of non-RIT professionals (if paid by purchase order) and their associated rate and expenses would be included. </a:t>
          </a:r>
        </a:p>
        <a:p>
          <a:pPr marL="0" lvl="0" indent="0" algn="l" rtl="0">
            <a:spcBef>
              <a:spcPts val="0"/>
            </a:spcBef>
            <a:spcAft>
              <a:spcPts val="0"/>
            </a:spcAft>
            <a:buNone/>
          </a:pPr>
          <a:r>
            <a:rPr lang="en-US" sz="1100">
              <a:effectLst/>
              <a:latin typeface="Times New Roman" panose="02020603050405020304" pitchFamily="18" charset="0"/>
              <a:ea typeface="+mn-ea"/>
              <a:cs typeface="Times New Roman" panose="02020603050405020304" pitchFamily="18" charset="0"/>
            </a:rPr>
            <a:t>• Consultant rates may not exceed fair market rates for like services</a:t>
          </a:r>
          <a:endParaRPr sz="1100">
            <a:latin typeface="Times New Roman" panose="02020603050405020304" pitchFamily="18" charset="0"/>
            <a:cs typeface="Times New Roman" panose="02020603050405020304" pitchFamily="18" charset="0"/>
          </a:endParaRPr>
        </a:p>
      </xdr:txBody>
    </xdr:sp>
    <xdr:clientData fLocksWithSheet="0"/>
  </xdr:oneCellAnchor>
  <xdr:oneCellAnchor>
    <xdr:from>
      <xdr:col>6</xdr:col>
      <xdr:colOff>21525</xdr:colOff>
      <xdr:row>102</xdr:row>
      <xdr:rowOff>4926</xdr:rowOff>
    </xdr:from>
    <xdr:ext cx="6466588" cy="1796887"/>
    <xdr:sp macro="" textlink="">
      <xdr:nvSpPr>
        <xdr:cNvPr id="9" name="Shape 7">
          <a:extLst>
            <a:ext uri="{FF2B5EF4-FFF2-40B4-BE49-F238E27FC236}">
              <a16:creationId xmlns:a16="http://schemas.microsoft.com/office/drawing/2014/main" id="{00000000-0008-0000-0200-000009000000}"/>
            </a:ext>
          </a:extLst>
        </xdr:cNvPr>
        <xdr:cNvSpPr txBox="1"/>
      </xdr:nvSpPr>
      <xdr:spPr>
        <a:xfrm>
          <a:off x="6758875" y="17924626"/>
          <a:ext cx="6466588" cy="1796887"/>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latin typeface="Times New Roman" panose="02020603050405020304" pitchFamily="18" charset="0"/>
              <a:cs typeface="Times New Roman" panose="02020603050405020304" pitchFamily="18" charset="0"/>
            </a:rPr>
            <a:t>Follow your College guidance</a:t>
          </a:r>
        </a:p>
        <a:p>
          <a:pPr marL="0" lvl="0" indent="0" algn="l" rtl="0">
            <a:spcBef>
              <a:spcPts val="0"/>
            </a:spcBef>
            <a:spcAft>
              <a:spcPts val="0"/>
            </a:spcAft>
            <a:buNone/>
          </a:pPr>
          <a:r>
            <a:rPr lang="en-US" sz="1100">
              <a:latin typeface="Times New Roman" panose="02020603050405020304" pitchFamily="18" charset="0"/>
              <a:cs typeface="Times New Roman" panose="02020603050405020304" pitchFamily="18" charset="0"/>
            </a:rPr>
            <a:t>		</a:t>
          </a:r>
          <a:r>
            <a:rPr lang="en-US" sz="1100" b="1">
              <a:latin typeface="Times New Roman" panose="02020603050405020304" pitchFamily="18" charset="0"/>
              <a:cs typeface="Times New Roman" panose="02020603050405020304" pitchFamily="18" charset="0"/>
            </a:rPr>
            <a:t>2024-2025</a:t>
          </a:r>
          <a:r>
            <a:rPr lang="en-US" sz="1100">
              <a:latin typeface="Times New Roman" panose="02020603050405020304" pitchFamily="18" charset="0"/>
              <a:cs typeface="Times New Roman" panose="02020603050405020304" pitchFamily="18" charset="0"/>
            </a:rPr>
            <a:t>		         	</a:t>
          </a:r>
          <a:r>
            <a:rPr lang="en-US" sz="1100" b="1">
              <a:latin typeface="Times New Roman" panose="02020603050405020304" pitchFamily="18" charset="0"/>
              <a:cs typeface="Times New Roman" panose="02020603050405020304" pitchFamily="18" charset="0"/>
            </a:rPr>
            <a:t>2023-2024</a:t>
          </a:r>
        </a:p>
        <a:p>
          <a:pPr marL="0" lvl="0" indent="0" algn="l" rtl="0">
            <a:spcBef>
              <a:spcPts val="0"/>
            </a:spcBef>
            <a:spcAft>
              <a:spcPts val="0"/>
            </a:spcAft>
            <a:buNone/>
          </a:pPr>
          <a:r>
            <a:rPr lang="en-US" sz="1100">
              <a:latin typeface="Times New Roman" panose="02020603050405020304" pitchFamily="18" charset="0"/>
              <a:cs typeface="Times New Roman" panose="02020603050405020304" pitchFamily="18" charset="0"/>
            </a:rPr>
            <a:t>Graduate</a:t>
          </a:r>
          <a:r>
            <a:rPr lang="en-US" sz="1100" baseline="0">
              <a:latin typeface="Times New Roman" panose="02020603050405020304" pitchFamily="18" charset="0"/>
              <a:cs typeface="Times New Roman" panose="02020603050405020304" pitchFamily="18" charset="0"/>
            </a:rPr>
            <a:t> - F/T		$59,102/acad year (12-18 credits/semester)       	$56,884/acad year</a:t>
          </a:r>
        </a:p>
        <a:p>
          <a:pPr marL="0" lvl="0" indent="0" algn="l" rtl="0">
            <a:spcBef>
              <a:spcPts val="0"/>
            </a:spcBef>
            <a:spcAft>
              <a:spcPts val="0"/>
            </a:spcAft>
            <a:buNone/>
          </a:pPr>
          <a:r>
            <a:rPr lang="en-US" sz="1100" baseline="0">
              <a:latin typeface="Times New Roman" panose="02020603050405020304" pitchFamily="18" charset="0"/>
              <a:cs typeface="Times New Roman" panose="02020603050405020304" pitchFamily="18" charset="0"/>
            </a:rPr>
            <a:t>		$44,334/acad year (9 credits/semester)</a:t>
          </a:r>
        </a:p>
        <a:p>
          <a:pPr marL="0" lvl="0" indent="0" algn="l" rtl="0">
            <a:spcBef>
              <a:spcPts val="0"/>
            </a:spcBef>
            <a:spcAft>
              <a:spcPts val="0"/>
            </a:spcAft>
            <a:buNone/>
          </a:pPr>
          <a:r>
            <a:rPr lang="en-US" sz="1100" baseline="0">
              <a:latin typeface="Times New Roman" panose="02020603050405020304" pitchFamily="18" charset="0"/>
              <a:cs typeface="Times New Roman" panose="02020603050405020304" pitchFamily="18" charset="0"/>
            </a:rPr>
            <a:t>Graduate - P/T		$2,463/cr hr		         	$2,370/cr hr</a:t>
          </a:r>
        </a:p>
        <a:p>
          <a:pPr marL="0" lvl="0" indent="0" algn="l" rtl="0">
            <a:spcBef>
              <a:spcPts val="0"/>
            </a:spcBef>
            <a:spcAft>
              <a:spcPts val="0"/>
            </a:spcAft>
            <a:buNone/>
          </a:pPr>
          <a:r>
            <a:rPr lang="en-US" sz="1100" baseline="0">
              <a:latin typeface="Times New Roman" panose="02020603050405020304" pitchFamily="18" charset="0"/>
              <a:cs typeface="Times New Roman" panose="02020603050405020304" pitchFamily="18" charset="0"/>
            </a:rPr>
            <a:t>- Estimate a 5% increase in the tuition rate for future years </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effectLst/>
              <a:latin typeface="Times New Roman" panose="02020603050405020304" pitchFamily="18" charset="0"/>
              <a:ea typeface="+mn-ea"/>
              <a:cs typeface="Times New Roman" panose="02020603050405020304" pitchFamily="18" charset="0"/>
            </a:rPr>
            <a:t>Tuition remission expenses for Graduate Research Assistants should be charged in direct proportion to the total percentage of effort expended on this project. For example, if you intend to support a GRA for 20% of their stipend, one could only ask for 20% of the allowable tuition expense. PLEASE NOTE: In addition to the university policy, your department or college may have additional guidance or policies on the tuition remission. Please consult with your department head to ensure that you are following the correct guidelines.</a:t>
          </a:r>
          <a:endParaRPr lang="en-US">
            <a:effectLst/>
            <a:latin typeface="Times New Roman" panose="02020603050405020304" pitchFamily="18" charset="0"/>
            <a:cs typeface="Times New Roman" panose="02020603050405020304" pitchFamily="18" charset="0"/>
          </a:endParaRPr>
        </a:p>
        <a:p>
          <a:pPr marL="0" lvl="0" indent="0" algn="l" rtl="0">
            <a:spcBef>
              <a:spcPts val="0"/>
            </a:spcBef>
            <a:spcAft>
              <a:spcPts val="0"/>
            </a:spcAft>
            <a:buNone/>
          </a:pPr>
          <a:endParaRPr lang="en-US" sz="1100" baseline="0">
            <a:latin typeface="Times New Roman" panose="02020603050405020304" pitchFamily="18" charset="0"/>
            <a:cs typeface="Times New Roman" panose="02020603050405020304" pitchFamily="18" charset="0"/>
          </a:endParaRPr>
        </a:p>
        <a:p>
          <a:pPr marL="0" lvl="0" indent="0" algn="l" rtl="0">
            <a:spcBef>
              <a:spcPts val="0"/>
            </a:spcBef>
            <a:spcAft>
              <a:spcPts val="0"/>
            </a:spcAft>
            <a:buNone/>
          </a:pPr>
          <a:endParaRPr lang="en-US" sz="1100" baseline="0">
            <a:latin typeface="Times New Roman" panose="02020603050405020304" pitchFamily="18" charset="0"/>
            <a:cs typeface="Times New Roman" panose="02020603050405020304" pitchFamily="18" charset="0"/>
          </a:endParaRPr>
        </a:p>
        <a:p>
          <a:pPr marL="0" lvl="0" indent="0" algn="l" rtl="0">
            <a:spcBef>
              <a:spcPts val="0"/>
            </a:spcBef>
            <a:spcAft>
              <a:spcPts val="0"/>
            </a:spcAft>
            <a:buNone/>
          </a:pPr>
          <a:endParaRPr lang="en-US" sz="1100" baseline="0">
            <a:latin typeface="Times New Roman" panose="02020603050405020304" pitchFamily="18" charset="0"/>
            <a:cs typeface="Times New Roman" panose="02020603050405020304" pitchFamily="18" charset="0"/>
          </a:endParaRPr>
        </a:p>
        <a:p>
          <a:pPr marL="0" lvl="0" indent="0" algn="l" rtl="0">
            <a:spcBef>
              <a:spcPts val="0"/>
            </a:spcBef>
            <a:spcAft>
              <a:spcPts val="0"/>
            </a:spcAft>
            <a:buNone/>
          </a:pPr>
          <a:endParaRPr sz="1100">
            <a:latin typeface="Times New Roman" panose="02020603050405020304" pitchFamily="18" charset="0"/>
            <a:cs typeface="Times New Roman" panose="02020603050405020304" pitchFamily="18" charset="0"/>
          </a:endParaRPr>
        </a:p>
      </xdr:txBody>
    </xdr:sp>
    <xdr:clientData fLocksWithSheet="0"/>
  </xdr:oneCellAnchor>
  <xdr:twoCellAnchor>
    <xdr:from>
      <xdr:col>6</xdr:col>
      <xdr:colOff>6349</xdr:colOff>
      <xdr:row>1</xdr:row>
      <xdr:rowOff>190500</xdr:rowOff>
    </xdr:from>
    <xdr:to>
      <xdr:col>14</xdr:col>
      <xdr:colOff>714374</xdr:colOff>
      <xdr:row>9</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467599" y="388938"/>
          <a:ext cx="6486525" cy="1341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b="1">
              <a:latin typeface="Times New Roman" panose="02020603050405020304" pitchFamily="18" charset="0"/>
              <a:cs typeface="Times New Roman" panose="02020603050405020304" pitchFamily="18" charset="0"/>
            </a:rPr>
            <a:t>Captital and fabricated Equipment: </a:t>
          </a:r>
          <a:r>
            <a:rPr lang="en-US">
              <a:latin typeface="Times New Roman" panose="02020603050405020304" pitchFamily="18" charset="0"/>
              <a:cs typeface="Times New Roman" panose="02020603050405020304" pitchFamily="18" charset="0"/>
            </a:rPr>
            <a:t>RIT defines capital equipment as a piece of equipment or permanent components of a larger piece of equipment with a value of $5,000 or more and a useful life of greater than one year. If the equipment/component will be part of a system but can and/or will be removed for separate use, it is not considered a piece of capital equipment. Additionally, multiples of the same or similar items that each have a value of less than $5,000 are not considered capital equipment e.g. if you have ten video cameras that you network together and each are valued at $500, they would not be capital equipment. Capital equipment does not incur Indirect/F&amp;A Costs. </a:t>
          </a:r>
          <a:r>
            <a:rPr lang="en-US" sz="1100" b="1">
              <a:solidFill>
                <a:schemeClr val="dk1"/>
              </a:solidFill>
              <a:effectLst/>
              <a:latin typeface="Times New Roman" panose="02020603050405020304" pitchFamily="18" charset="0"/>
              <a:ea typeface="+mn-ea"/>
              <a:cs typeface="Times New Roman" panose="02020603050405020304" pitchFamily="18" charset="0"/>
            </a:rPr>
            <a:t>QUOTES SHOULD BE PROVIDED TO SRS SRA.</a:t>
          </a:r>
          <a:endParaRPr lang="en-US" b="1">
            <a:effectLst/>
            <a:latin typeface="Times New Roman" panose="02020603050405020304" pitchFamily="18" charset="0"/>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23812</xdr:colOff>
      <xdr:row>53</xdr:row>
      <xdr:rowOff>111125</xdr:rowOff>
    </xdr:from>
    <xdr:to>
      <xdr:col>14</xdr:col>
      <xdr:colOff>714375</xdr:colOff>
      <xdr:row>56</xdr:row>
      <xdr:rowOff>31750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761162" y="6461125"/>
          <a:ext cx="6481763" cy="45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latin typeface="Times New Roman" panose="02020603050405020304" pitchFamily="18" charset="0"/>
              <a:cs typeface="Times New Roman" panose="02020603050405020304" pitchFamily="18" charset="0"/>
            </a:rPr>
            <a:t>Publication:  </a:t>
          </a:r>
          <a:r>
            <a:rPr lang="en-US">
              <a:latin typeface="Times New Roman" panose="02020603050405020304" pitchFamily="18" charset="0"/>
              <a:cs typeface="Times New Roman" panose="02020603050405020304" pitchFamily="18" charset="0"/>
            </a:rPr>
            <a:t>Refers to support for the publication expenses associated with a publishing in certain fields. and/or journals. These are not costs associated with writing, editing, etc</a:t>
          </a:r>
          <a:endParaRPr lang="en-US" sz="1100">
            <a:latin typeface="Times New Roman" panose="02020603050405020304" pitchFamily="18" charset="0"/>
            <a:cs typeface="Times New Roman" panose="02020603050405020304" pitchFamily="18" charset="0"/>
          </a:endParaRPr>
        </a:p>
      </xdr:txBody>
    </xdr:sp>
    <xdr:clientData/>
  </xdr:twoCellAnchor>
  <xdr:oneCellAnchor>
    <xdr:from>
      <xdr:col>6</xdr:col>
      <xdr:colOff>20638</xdr:colOff>
      <xdr:row>71</xdr:row>
      <xdr:rowOff>174625</xdr:rowOff>
    </xdr:from>
    <xdr:ext cx="6492875" cy="708025"/>
    <xdr:sp macro="" textlink="">
      <xdr:nvSpPr>
        <xdr:cNvPr id="16" name="Shape 5">
          <a:extLst>
            <a:ext uri="{FF2B5EF4-FFF2-40B4-BE49-F238E27FC236}">
              <a16:creationId xmlns:a16="http://schemas.microsoft.com/office/drawing/2014/main" id="{00000000-0008-0000-0200-000010000000}"/>
            </a:ext>
          </a:extLst>
        </xdr:cNvPr>
        <xdr:cNvSpPr txBox="1"/>
      </xdr:nvSpPr>
      <xdr:spPr>
        <a:xfrm>
          <a:off x="6757988" y="9725025"/>
          <a:ext cx="6492875" cy="708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mn-lt"/>
              <a:ea typeface="+mn-ea"/>
              <a:cs typeface="+mn-cs"/>
              <a:sym typeface="Calibri"/>
            </a:rPr>
            <a:t>Equipment or Facility Rental Costs: </a:t>
          </a:r>
          <a:r>
            <a:rPr lang="en-US" sz="1100" b="0" i="0">
              <a:solidFill>
                <a:schemeClr val="dk1"/>
              </a:solidFill>
              <a:latin typeface="+mn-lt"/>
              <a:ea typeface="+mn-ea"/>
              <a:cs typeface="+mn-cs"/>
              <a:sym typeface="Calibri"/>
            </a:rPr>
            <a:t>NIH standard </a:t>
          </a:r>
          <a:r>
            <a:rPr lang="en-US" sz="1100" b="0" i="0">
              <a:effectLst/>
              <a:latin typeface="+mn-lt"/>
              <a:ea typeface="+mn-ea"/>
              <a:cs typeface="+mn-cs"/>
            </a:rPr>
            <a:t>Other Direct Costs </a:t>
          </a:r>
          <a:r>
            <a:rPr lang="en-US" sz="1100" b="0" i="0">
              <a:solidFill>
                <a:schemeClr val="dk1"/>
              </a:solidFill>
              <a:latin typeface="+mn-lt"/>
              <a:ea typeface="+mn-ea"/>
              <a:cs typeface="+mn-cs"/>
              <a:sym typeface="Calibri"/>
            </a:rPr>
            <a:t>line item</a:t>
          </a:r>
          <a:r>
            <a:rPr lang="en-US" sz="1100" b="0" i="0" baseline="0">
              <a:solidFill>
                <a:schemeClr val="dk1"/>
              </a:solidFill>
              <a:latin typeface="+mn-lt"/>
              <a:ea typeface="+mn-ea"/>
              <a:cs typeface="+mn-cs"/>
              <a:sym typeface="Calibri"/>
            </a:rPr>
            <a:t>.</a:t>
          </a:r>
          <a:endParaRPr sz="1100" b="0"/>
        </a:p>
      </xdr:txBody>
    </xdr:sp>
    <xdr:clientData fLocksWithSheet="0"/>
  </xdr:oneCellAnchor>
  <xdr:oneCellAnchor>
    <xdr:from>
      <xdr:col>6</xdr:col>
      <xdr:colOff>15878</xdr:colOff>
      <xdr:row>85</xdr:row>
      <xdr:rowOff>190506</xdr:rowOff>
    </xdr:from>
    <xdr:ext cx="6476997" cy="600075"/>
    <xdr:sp macro="" textlink="">
      <xdr:nvSpPr>
        <xdr:cNvPr id="19" name="Shape 7">
          <a:extLst>
            <a:ext uri="{FF2B5EF4-FFF2-40B4-BE49-F238E27FC236}">
              <a16:creationId xmlns:a16="http://schemas.microsoft.com/office/drawing/2014/main" id="{00000000-0008-0000-0200-000013000000}"/>
            </a:ext>
          </a:extLst>
        </xdr:cNvPr>
        <xdr:cNvSpPr txBox="1"/>
      </xdr:nvSpPr>
      <xdr:spPr>
        <a:xfrm>
          <a:off x="7477128" y="13009569"/>
          <a:ext cx="6476997" cy="6000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latin typeface="Times New Roman" panose="02020603050405020304" pitchFamily="18" charset="0"/>
              <a:cs typeface="Times New Roman" panose="02020603050405020304" pitchFamily="18" charset="0"/>
            </a:rPr>
            <a:t>Outside Vendors: </a:t>
          </a:r>
          <a:r>
            <a:rPr lang="en-US" sz="1100" b="0">
              <a:latin typeface="Times New Roman" panose="02020603050405020304" pitchFamily="18" charset="0"/>
              <a:cs typeface="Times New Roman" panose="02020603050405020304" pitchFamily="18" charset="0"/>
            </a:rPr>
            <a:t>F</a:t>
          </a:r>
          <a:r>
            <a:rPr lang="en-US" sz="1100" b="0" i="0">
              <a:effectLst/>
              <a:latin typeface="Times New Roman" panose="02020603050405020304" pitchFamily="18" charset="0"/>
              <a:ea typeface="+mn-ea"/>
              <a:cs typeface="Times New Roman" panose="02020603050405020304" pitchFamily="18" charset="0"/>
            </a:rPr>
            <a:t>irm, partnership, joint venture or corporation that supplies products or services related to this project.</a:t>
          </a:r>
          <a:endParaRPr sz="1100" b="0">
            <a:latin typeface="Times New Roman" panose="02020603050405020304" pitchFamily="18" charset="0"/>
            <a:cs typeface="Times New Roman" panose="02020603050405020304" pitchFamily="18" charset="0"/>
          </a:endParaRPr>
        </a:p>
      </xdr:txBody>
    </xdr:sp>
    <xdr:clientData fLocksWithSheet="0"/>
  </xdr:oneCellAnchor>
  <xdr:oneCellAnchor>
    <xdr:from>
      <xdr:col>6</xdr:col>
      <xdr:colOff>12000</xdr:colOff>
      <xdr:row>113</xdr:row>
      <xdr:rowOff>101776</xdr:rowOff>
    </xdr:from>
    <xdr:ext cx="6469763" cy="256999"/>
    <xdr:sp macro="" textlink="">
      <xdr:nvSpPr>
        <xdr:cNvPr id="20" name="Shape 7">
          <a:extLst>
            <a:ext uri="{FF2B5EF4-FFF2-40B4-BE49-F238E27FC236}">
              <a16:creationId xmlns:a16="http://schemas.microsoft.com/office/drawing/2014/main" id="{00000000-0008-0000-0200-000014000000}"/>
            </a:ext>
          </a:extLst>
        </xdr:cNvPr>
        <xdr:cNvSpPr txBox="1"/>
      </xdr:nvSpPr>
      <xdr:spPr>
        <a:xfrm>
          <a:off x="6749350" y="19977276"/>
          <a:ext cx="6469763" cy="256999"/>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Times New Roman" panose="02020603050405020304" pitchFamily="18" charset="0"/>
              <a:ea typeface="Calibri"/>
              <a:cs typeface="Times New Roman" panose="02020603050405020304" pitchFamily="18" charset="0"/>
              <a:sym typeface="Calibri"/>
            </a:rPr>
            <a:t>Others: </a:t>
          </a:r>
          <a:r>
            <a:rPr lang="en-US" sz="1100" b="0" i="0">
              <a:solidFill>
                <a:schemeClr val="dk1"/>
              </a:solidFill>
              <a:latin typeface="Times New Roman" panose="02020603050405020304" pitchFamily="18" charset="0"/>
              <a:ea typeface="Calibri"/>
              <a:cs typeface="Times New Roman" panose="02020603050405020304" pitchFamily="18" charset="0"/>
              <a:sym typeface="Calibri"/>
            </a:rPr>
            <a:t>Include any other</a:t>
          </a:r>
          <a:r>
            <a:rPr lang="en-US" sz="1100" b="0" i="0" baseline="0">
              <a:solidFill>
                <a:schemeClr val="dk1"/>
              </a:solidFill>
              <a:latin typeface="Times New Roman" panose="02020603050405020304" pitchFamily="18" charset="0"/>
              <a:ea typeface="Calibri"/>
              <a:cs typeface="Times New Roman" panose="02020603050405020304" pitchFamily="18" charset="0"/>
              <a:sym typeface="Calibri"/>
            </a:rPr>
            <a:t> direct costs items not listed above here.</a:t>
          </a:r>
          <a:endParaRPr lang="en-US" sz="1100" b="0" i="0">
            <a:solidFill>
              <a:schemeClr val="dk1"/>
            </a:solidFill>
            <a:latin typeface="Times New Roman" panose="02020603050405020304" pitchFamily="18" charset="0"/>
            <a:ea typeface="Calibri"/>
            <a:cs typeface="Times New Roman" panose="02020603050405020304" pitchFamily="18" charset="0"/>
            <a:sym typeface="Calibri"/>
          </a:endParaRPr>
        </a:p>
        <a:p>
          <a:pPr marL="0" lvl="0" indent="0" algn="l" rtl="0">
            <a:spcBef>
              <a:spcPts val="0"/>
            </a:spcBef>
            <a:spcAft>
              <a:spcPts val="0"/>
            </a:spcAft>
            <a:buNone/>
          </a:pPr>
          <a:endParaRPr sz="1100"/>
        </a:p>
      </xdr:txBody>
    </xdr:sp>
    <xdr:clientData fLocksWithSheet="0"/>
  </xdr:oneCellAnchor>
  <xdr:oneCellAnchor>
    <xdr:from>
      <xdr:col>6</xdr:col>
      <xdr:colOff>6350</xdr:colOff>
      <xdr:row>97</xdr:row>
      <xdr:rowOff>0</xdr:rowOff>
    </xdr:from>
    <xdr:ext cx="6469063" cy="725325"/>
    <xdr:sp macro="" textlink="">
      <xdr:nvSpPr>
        <xdr:cNvPr id="14" name="Shape 7">
          <a:extLst>
            <a:ext uri="{FF2B5EF4-FFF2-40B4-BE49-F238E27FC236}">
              <a16:creationId xmlns:a16="http://schemas.microsoft.com/office/drawing/2014/main" id="{00000000-0008-0000-0200-000008000000}"/>
            </a:ext>
          </a:extLst>
        </xdr:cNvPr>
        <xdr:cNvSpPr txBox="1"/>
      </xdr:nvSpPr>
      <xdr:spPr>
        <a:xfrm>
          <a:off x="6743700" y="17030700"/>
          <a:ext cx="6469063" cy="7253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chemeClr val="dk1"/>
              </a:solidFill>
              <a:latin typeface="Times New Roman" panose="02020603050405020304" pitchFamily="18" charset="0"/>
              <a:ea typeface="Calibri"/>
              <a:cs typeface="Times New Roman" panose="02020603050405020304" pitchFamily="18" charset="0"/>
              <a:sym typeface="Calibri"/>
            </a:rPr>
            <a:t>For Federal grant, Laboratory Fee only applied to: </a:t>
          </a:r>
        </a:p>
        <a:p>
          <a:pPr marL="0" lvl="0" indent="0" algn="l" rtl="0">
            <a:spcBef>
              <a:spcPts val="0"/>
            </a:spcBef>
            <a:spcAft>
              <a:spcPts val="0"/>
            </a:spcAft>
            <a:buNone/>
          </a:pPr>
          <a:r>
            <a:rPr lang="en-US" sz="1100" b="1" i="0">
              <a:solidFill>
                <a:schemeClr val="dk1"/>
              </a:solidFill>
              <a:latin typeface="Times New Roman" panose="02020603050405020304" pitchFamily="18" charset="0"/>
              <a:ea typeface="Calibri"/>
              <a:cs typeface="Times New Roman" panose="02020603050405020304" pitchFamily="18" charset="0"/>
              <a:sym typeface="Calibri"/>
            </a:rPr>
            <a:t>SMFL              		</a:t>
          </a:r>
          <a:r>
            <a:rPr lang="en-US" sz="1100" b="0" i="0" u="none" strike="noStrike" baseline="0">
              <a:latin typeface="Times New Roman" panose="02020603050405020304" pitchFamily="18" charset="0"/>
              <a:ea typeface="+mn-ea"/>
              <a:cs typeface="Times New Roman" panose="02020603050405020304" pitchFamily="18" charset="0"/>
            </a:rPr>
            <a:t>http://www.smfl.rit.edu/pricing.php</a:t>
          </a:r>
        </a:p>
        <a:p>
          <a:pPr marL="0" lvl="0" indent="0" algn="l" rtl="0">
            <a:spcBef>
              <a:spcPts val="0"/>
            </a:spcBef>
            <a:spcAft>
              <a:spcPts val="0"/>
            </a:spcAft>
            <a:buNone/>
          </a:pPr>
          <a:r>
            <a:rPr lang="en-US" sz="1100" b="1" i="0">
              <a:solidFill>
                <a:schemeClr val="dk1"/>
              </a:solidFill>
              <a:latin typeface="Times New Roman" panose="02020603050405020304" pitchFamily="18" charset="0"/>
              <a:ea typeface="Calibri"/>
              <a:cs typeface="Times New Roman" panose="02020603050405020304" pitchFamily="18" charset="0"/>
              <a:sym typeface="Calibri"/>
            </a:rPr>
            <a:t>NanoPower  		</a:t>
          </a:r>
          <a:r>
            <a:rPr lang="en-US" sz="1100" b="0" i="0" u="none" strike="noStrike" baseline="0">
              <a:latin typeface="Times New Roman" panose="02020603050405020304" pitchFamily="18" charset="0"/>
              <a:ea typeface="+mn-ea"/>
              <a:cs typeface="Times New Roman" panose="02020603050405020304" pitchFamily="18" charset="0"/>
            </a:rPr>
            <a:t>https://www.rit.edu/gis/nanopower</a:t>
          </a:r>
        </a:p>
        <a:p>
          <a:pPr marL="0" lvl="0" indent="0" algn="l" rtl="0">
            <a:spcBef>
              <a:spcPts val="0"/>
            </a:spcBef>
            <a:spcAft>
              <a:spcPts val="0"/>
            </a:spcAft>
            <a:buNone/>
          </a:pPr>
          <a:r>
            <a:rPr lang="en-US" sz="1100" b="1" i="0" u="none" strike="noStrike" baseline="0">
              <a:latin typeface="Times New Roman" panose="02020603050405020304" pitchFamily="18" charset="0"/>
              <a:ea typeface="+mn-ea"/>
              <a:cs typeface="Times New Roman" panose="02020603050405020304" pitchFamily="18" charset="0"/>
            </a:rPr>
            <a:t>Battery Prototyping Center	</a:t>
          </a:r>
          <a:r>
            <a:rPr lang="en-US" sz="1100" b="0" i="0" u="none" strike="noStrike" baseline="0">
              <a:latin typeface="Times New Roman" panose="02020603050405020304" pitchFamily="18" charset="0"/>
              <a:ea typeface="+mn-ea"/>
              <a:cs typeface="Times New Roman" panose="02020603050405020304" pitchFamily="18" charset="0"/>
            </a:rPr>
            <a:t>https://www.rit.edu/batterydevelopment</a:t>
          </a:r>
          <a:endParaRPr sz="1100" b="0">
            <a:latin typeface="Times New Roman" panose="02020603050405020304" pitchFamily="18" charset="0"/>
            <a:cs typeface="Times New Roman" panose="02020603050405020304" pitchFamily="18" charset="0"/>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12700</xdr:colOff>
      <xdr:row>0</xdr:row>
      <xdr:rowOff>31750</xdr:rowOff>
    </xdr:from>
    <xdr:to>
      <xdr:col>7</xdr:col>
      <xdr:colOff>6350</xdr:colOff>
      <xdr:row>9</xdr:row>
      <xdr:rowOff>69850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2700" y="31750"/>
          <a:ext cx="6407150"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latin typeface="Times New Roman" panose="02020603050405020304" pitchFamily="18" charset="0"/>
              <a:cs typeface="Times New Roman" panose="02020603050405020304" pitchFamily="18" charset="0"/>
            </a:rPr>
            <a:t>Sub-awards</a:t>
          </a:r>
        </a:p>
        <a:p>
          <a:r>
            <a:rPr lang="en-US">
              <a:latin typeface="Times New Roman" panose="02020603050405020304" pitchFamily="18" charset="0"/>
              <a:cs typeface="Times New Roman" panose="02020603050405020304" pitchFamily="18" charset="0"/>
            </a:rPr>
            <a:t>• RIT requires a separate: </a:t>
          </a:r>
        </a:p>
        <a:p>
          <a:r>
            <a:rPr lang="en-US">
              <a:latin typeface="Times New Roman" panose="02020603050405020304" pitchFamily="18" charset="0"/>
              <a:cs typeface="Times New Roman" panose="02020603050405020304" pitchFamily="18" charset="0"/>
            </a:rPr>
            <a:t>	o Statement of work </a:t>
          </a:r>
        </a:p>
        <a:p>
          <a:r>
            <a:rPr lang="en-US">
              <a:latin typeface="Times New Roman" panose="02020603050405020304" pitchFamily="18" charset="0"/>
              <a:cs typeface="Times New Roman" panose="02020603050405020304" pitchFamily="18" charset="0"/>
            </a:rPr>
            <a:t>	o Budget o Budget justification </a:t>
          </a:r>
        </a:p>
        <a:p>
          <a:r>
            <a:rPr lang="en-US">
              <a:latin typeface="Times New Roman" panose="02020603050405020304" pitchFamily="18" charset="0"/>
              <a:cs typeface="Times New Roman" panose="02020603050405020304" pitchFamily="18" charset="0"/>
            </a:rPr>
            <a:t>	o Negotiated fringe and overhead rate agreement, and </a:t>
          </a:r>
        </a:p>
        <a:p>
          <a:r>
            <a:rPr lang="en-US">
              <a:latin typeface="Times New Roman" panose="02020603050405020304" pitchFamily="18" charset="0"/>
              <a:cs typeface="Times New Roman" panose="02020603050405020304" pitchFamily="18" charset="0"/>
            </a:rPr>
            <a:t>	o A completed subrecipient commitment form with an authorized signature of approval from 	the subaward institution. </a:t>
          </a:r>
        </a:p>
        <a:p>
          <a:r>
            <a:rPr lang="en-US">
              <a:latin typeface="Times New Roman" panose="02020603050405020304" pitchFamily="18" charset="0"/>
              <a:cs typeface="Times New Roman" panose="02020603050405020304" pitchFamily="18" charset="0"/>
            </a:rPr>
            <a:t>• It is expected that they provide the same level of detail for their budgets and budget justifications. Please feel free to let them use our template. </a:t>
          </a:r>
        </a:p>
        <a:p>
          <a:r>
            <a:rPr lang="en-US">
              <a:latin typeface="Times New Roman" panose="02020603050405020304" pitchFamily="18" charset="0"/>
              <a:cs typeface="Times New Roman" panose="02020603050405020304" pitchFamily="18" charset="0"/>
            </a:rPr>
            <a:t>• RIT does not charge indirect/F&amp;A costs on the amount in excess of first $25,000 of each subcontract</a:t>
          </a:r>
          <a:endParaRPr lang="en-US"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kksrs\AppData\Local\Microsoft\Windows\INetCache\Content.Outlook\FKR0SUGB\TEMPLATE%20-Expanded%20RIT%20Budget%20FY2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Salary"/>
      <sheetName val="2. Equipment"/>
      <sheetName val="3. Travel"/>
      <sheetName val="4. Part. Support"/>
      <sheetName val="5. Materials"/>
      <sheetName val="6. Subawards"/>
      <sheetName val="Total Budget"/>
      <sheetName val="Rate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aid.nih.gov/grants-contracts/salary-cap-stipends" TargetMode="External"/><Relationship Id="rId7" Type="http://schemas.openxmlformats.org/officeDocument/2006/relationships/comments" Target="../comments1.xml"/><Relationship Id="rId2" Type="http://schemas.openxmlformats.org/officeDocument/2006/relationships/hyperlink" Target="https://drive.google.com/file/d/1oyDZqEQvJ8CxW1q5BMDGWQgMZY03nkyQ/view?usp=sharing" TargetMode="External"/><Relationship Id="rId1" Type="http://schemas.openxmlformats.org/officeDocument/2006/relationships/hyperlink" Target="https://www.rit.edu/careerservices/students/salary-and-career-info"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t.edu/fa/controller/content/travel-policies-procedures-manual" TargetMode="External"/><Relationship Id="rId2" Type="http://schemas.openxmlformats.org/officeDocument/2006/relationships/hyperlink" Target="https://www.rit.edu/fa/controller/content/travel-policies-procedures-manual" TargetMode="External"/><Relationship Id="rId1" Type="http://schemas.openxmlformats.org/officeDocument/2006/relationships/hyperlink" Target="https://www.rit.edu/fa/controller/sites/rit.edu.fa.controller/files/files/docs/Major%20Metro%20Cities.pdf" TargetMode="External"/><Relationship Id="rId5" Type="http://schemas.openxmlformats.org/officeDocument/2006/relationships/printerSettings" Target="../printerSettings/printerSettings4.bin"/><Relationship Id="rId4" Type="http://schemas.openxmlformats.org/officeDocument/2006/relationships/hyperlink" Target="https://www.gsa.gov/travel/plan-book/per-diem-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1"/>
  <sheetViews>
    <sheetView tabSelected="1" zoomScale="90" zoomScaleNormal="90" workbookViewId="0">
      <selection activeCell="B7" sqref="B7"/>
    </sheetView>
  </sheetViews>
  <sheetFormatPr defaultColWidth="8.625" defaultRowHeight="14.25" x14ac:dyDescent="0.2"/>
  <cols>
    <col min="1" max="1" width="39.875" customWidth="1"/>
    <col min="2" max="2" width="67.125" customWidth="1"/>
    <col min="3" max="3" width="8.625" customWidth="1"/>
    <col min="4" max="4" width="29.625" customWidth="1"/>
    <col min="5" max="5" width="8.875" customWidth="1"/>
    <col min="8" max="8" width="6.75" customWidth="1"/>
    <col min="9" max="9" width="9" customWidth="1"/>
    <col min="10" max="10" width="12.625" customWidth="1"/>
  </cols>
  <sheetData>
    <row r="1" spans="1:11" ht="26.25" x14ac:dyDescent="0.4">
      <c r="A1" s="524" t="s">
        <v>335</v>
      </c>
      <c r="B1" s="524"/>
    </row>
    <row r="2" spans="1:11" ht="20.25" x14ac:dyDescent="0.3">
      <c r="A2" s="523" t="s">
        <v>223</v>
      </c>
      <c r="B2" s="523"/>
      <c r="C2" s="149"/>
    </row>
    <row r="3" spans="1:11" ht="16.5" thickBot="1" x14ac:dyDescent="0.3">
      <c r="C3" s="40"/>
      <c r="E3" s="98"/>
      <c r="F3" s="98"/>
    </row>
    <row r="4" spans="1:11" ht="39.6" customHeight="1" thickBot="1" x14ac:dyDescent="0.3">
      <c r="A4" s="443" t="s">
        <v>1</v>
      </c>
      <c r="B4" s="311" t="s">
        <v>336</v>
      </c>
      <c r="D4" s="105" t="s">
        <v>142</v>
      </c>
      <c r="E4" s="143" t="s">
        <v>141</v>
      </c>
      <c r="F4" s="144" t="s">
        <v>10</v>
      </c>
      <c r="K4" s="53"/>
    </row>
    <row r="5" spans="1:11" ht="20.100000000000001" customHeight="1" thickBot="1" x14ac:dyDescent="0.3">
      <c r="A5" s="443" t="s">
        <v>127</v>
      </c>
      <c r="B5" s="312"/>
      <c r="D5" s="128" t="str">
        <f>IF(AND(B7="Federal",B9&gt;45838),"Federal FY26",IF(AND(B7="Federal",B9&lt;45839),"Federal FY25",IF(AND(B7="Non-Federal",B9&gt;45838),"Non-Federal FY26", "Non-Federal FY25")))</f>
        <v>Non-Federal FY25</v>
      </c>
      <c r="E5" s="145">
        <f>IF(AND(B7="Federal",B9&gt;45838),Rate!B7,IF(AND(B7="Federal",B9&lt;45839),Rate!B6,IF(AND(B7="Non-Federal",B9&gt;45838),Rate!B9,Rate!B8)))</f>
        <v>0.36599999999999999</v>
      </c>
      <c r="F5" s="146">
        <f>IF(AND(B7="Federal",B9&gt;45838),Rate!C7,IF(AND(B7="Federal",B9&lt;45839),Rate!C6,IF(AND(B7="Non-Federal",B9&gt;45838),Rate!C9,Rate!C8)))</f>
        <v>8.5999999999999993E-2</v>
      </c>
      <c r="G5" s="88"/>
      <c r="H5" s="522"/>
      <c r="I5" s="522"/>
      <c r="J5" s="90"/>
      <c r="K5" s="54"/>
    </row>
    <row r="6" spans="1:11" ht="20.100000000000001" customHeight="1" thickBot="1" x14ac:dyDescent="0.3">
      <c r="A6" s="443" t="s">
        <v>73</v>
      </c>
      <c r="B6" s="520" t="s">
        <v>333</v>
      </c>
      <c r="D6" s="126"/>
      <c r="E6" s="98"/>
      <c r="F6" s="98"/>
      <c r="H6" s="40"/>
      <c r="I6" s="40"/>
      <c r="J6" s="40"/>
      <c r="K6" s="55"/>
    </row>
    <row r="7" spans="1:11" ht="20.100000000000001" customHeight="1" thickBot="1" x14ac:dyDescent="0.3">
      <c r="A7" s="443" t="s">
        <v>196</v>
      </c>
      <c r="B7" s="497" t="s">
        <v>334</v>
      </c>
      <c r="D7" s="105" t="s">
        <v>143</v>
      </c>
      <c r="E7" s="144" t="s">
        <v>141</v>
      </c>
      <c r="F7" s="144" t="s">
        <v>10</v>
      </c>
      <c r="G7" s="88"/>
      <c r="H7" s="522"/>
      <c r="I7" s="522"/>
      <c r="J7" s="90"/>
      <c r="K7" s="55"/>
    </row>
    <row r="8" spans="1:11" ht="20.100000000000001" customHeight="1" thickBot="1" x14ac:dyDescent="0.3">
      <c r="A8" s="470" t="s">
        <v>151</v>
      </c>
      <c r="B8" s="521" t="s">
        <v>337</v>
      </c>
      <c r="D8" s="127" t="str">
        <f>IF(B7="Non-Federal", "Non-Federal FY26+", "Federal FY26+")</f>
        <v>Non-Federal FY26+</v>
      </c>
      <c r="E8" s="147">
        <f>IF(B7="Non-Federal",Rate!B9, Rate!B7)</f>
        <v>0.36599999999999999</v>
      </c>
      <c r="F8" s="148">
        <f>IF(B7="Non-Federal",Rate!C9,Rate!C7)</f>
        <v>8.5999999999999993E-2</v>
      </c>
      <c r="G8" s="88"/>
      <c r="H8" s="40"/>
      <c r="I8" s="40"/>
      <c r="J8" s="40"/>
    </row>
    <row r="9" spans="1:11" ht="20.100000000000001" customHeight="1" thickBot="1" x14ac:dyDescent="0.3">
      <c r="A9" s="443" t="s">
        <v>152</v>
      </c>
      <c r="B9" s="521">
        <v>45809</v>
      </c>
      <c r="D9" s="126"/>
      <c r="E9" s="98"/>
      <c r="F9" s="98"/>
      <c r="H9" s="40"/>
      <c r="I9" s="40"/>
      <c r="J9" s="40"/>
    </row>
    <row r="10" spans="1:11" ht="20.100000000000001" customHeight="1" thickBot="1" x14ac:dyDescent="0.3">
      <c r="A10" s="443" t="s">
        <v>148</v>
      </c>
      <c r="B10" s="520">
        <v>12</v>
      </c>
      <c r="D10" s="105" t="s">
        <v>145</v>
      </c>
      <c r="E10" s="118">
        <f>VLOOKUP(B15,Rate!A22:B27,2,FALSE)</f>
        <v>0</v>
      </c>
      <c r="F10" s="98"/>
      <c r="H10" s="522"/>
      <c r="I10" s="522"/>
      <c r="J10" s="90"/>
    </row>
    <row r="11" spans="1:11" ht="20.100000000000001" customHeight="1" thickBot="1" x14ac:dyDescent="0.3">
      <c r="A11" s="443" t="s">
        <v>74</v>
      </c>
      <c r="B11" s="313"/>
      <c r="F11" s="98"/>
      <c r="H11" s="40"/>
      <c r="I11" s="40"/>
      <c r="J11" s="40"/>
    </row>
    <row r="12" spans="1:11" ht="20.100000000000001" customHeight="1" thickBot="1" x14ac:dyDescent="0.3">
      <c r="A12" s="471" t="s">
        <v>282</v>
      </c>
      <c r="B12" s="495" t="s">
        <v>283</v>
      </c>
      <c r="D12" s="105" t="s">
        <v>144</v>
      </c>
      <c r="E12" s="104">
        <f xml:space="preserve"> IF(B7="Federal",Rate!B18,Rate!B19)</f>
        <v>219.2</v>
      </c>
      <c r="F12" s="98"/>
    </row>
    <row r="13" spans="1:11" ht="20.100000000000001" customHeight="1" thickBot="1" x14ac:dyDescent="0.25">
      <c r="A13" s="471" t="s">
        <v>219</v>
      </c>
      <c r="B13" s="496" t="s">
        <v>302</v>
      </c>
    </row>
    <row r="14" spans="1:11" ht="20.100000000000001" customHeight="1" thickBot="1" x14ac:dyDescent="0.25">
      <c r="A14" s="470" t="s">
        <v>291</v>
      </c>
      <c r="B14" s="496" t="s">
        <v>332</v>
      </c>
    </row>
    <row r="15" spans="1:11" ht="20.100000000000001" customHeight="1" thickBot="1" x14ac:dyDescent="0.3">
      <c r="A15" s="472" t="s">
        <v>158</v>
      </c>
      <c r="B15" s="497" t="s">
        <v>140</v>
      </c>
      <c r="D15" s="125"/>
      <c r="F15" s="98"/>
    </row>
    <row r="16" spans="1:11" ht="20.100000000000001" customHeight="1" thickBot="1" x14ac:dyDescent="0.25">
      <c r="A16" s="473" t="s">
        <v>153</v>
      </c>
      <c r="B16" s="498"/>
    </row>
    <row r="17" spans="1:3" s="94" customFormat="1" ht="15.75" x14ac:dyDescent="0.25">
      <c r="A17"/>
      <c r="B17"/>
      <c r="C17" s="302"/>
    </row>
    <row r="18" spans="1:3" ht="15" x14ac:dyDescent="0.25">
      <c r="A18" s="94"/>
      <c r="B18" s="94"/>
      <c r="C18" s="40"/>
    </row>
    <row r="19" spans="1:3" ht="15.75" x14ac:dyDescent="0.2">
      <c r="C19" s="125"/>
    </row>
    <row r="20" spans="1:3" x14ac:dyDescent="0.2">
      <c r="C20" s="40"/>
    </row>
    <row r="21" spans="1:3" x14ac:dyDescent="0.2">
      <c r="C21" s="40"/>
    </row>
  </sheetData>
  <sheetProtection algorithmName="SHA-512" hashValue="4jl1GmS/nGTPu9upzihqUHOI2ggjgwLlQSrTa7AlCI2r0BlGY5+KDxasFZ0x6NKN0xuHhz/z19opXhJ62Mp2gw==" saltValue="3fWY9qSyZ2PQHwFRXm/x0g==" spinCount="100000" sheet="1" objects="1" scenarios="1"/>
  <mergeCells count="5">
    <mergeCell ref="H5:I5"/>
    <mergeCell ref="H7:I7"/>
    <mergeCell ref="H10:I10"/>
    <mergeCell ref="A2:B2"/>
    <mergeCell ref="A1:B1"/>
  </mergeCells>
  <dataValidations count="4">
    <dataValidation type="list" allowBlank="1" showInputMessage="1" showErrorMessage="1" sqref="B7" xr:uid="{00000000-0002-0000-0000-000000000000}">
      <formula1>"Federal, Non-Federal"</formula1>
    </dataValidation>
    <dataValidation type="list" allowBlank="1" showInputMessage="1" showErrorMessage="1" sqref="B13" xr:uid="{00000000-0002-0000-0000-000001000000}">
      <formula1>"Yes, No"</formula1>
    </dataValidation>
    <dataValidation type="list" allowBlank="1" showInputMessage="1" showErrorMessage="1" sqref="B8" xr:uid="{00000000-0002-0000-0000-000002000000}">
      <formula1>"On campus, Off campus"</formula1>
    </dataValidation>
    <dataValidation type="list" allowBlank="1" showInputMessage="1" showErrorMessage="1" sqref="B14" xr:uid="{00000000-0002-0000-0000-000003000000}">
      <formula1>"MTDC, TDC, Salary &amp; Fringe Only"</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Rate!$A$22:$A$27</xm:f>
          </x14:formula1>
          <xm:sqref>B15</xm:sqref>
        </x14:dataValidation>
        <x14:dataValidation type="list" allowBlank="1" showInputMessage="1" showErrorMessage="1" xr:uid="{00000000-0002-0000-0000-000005000000}">
          <x14:formula1>
            <xm:f>Rate!$H$2:$H$9</xm:f>
          </x14:formula1>
          <xm:sqref>B11</xm:sqref>
        </x14:dataValidation>
        <x14:dataValidation type="list" allowBlank="1" showInputMessage="1" showErrorMessage="1" xr:uid="{00000000-0002-0000-0000-000006000000}">
          <x14:formula1>
            <xm:f>'C:\Users\tkksrs\AppData\Local\Microsoft\Windows\INetCache\Content.Outlook\FKR0SUGB\[TEMPLATE -Expanded RIT Budget FY23 (002).xlsx]Rates'!#REF!</xm:f>
          </x14:formula1>
          <xm:sqref>J5 J7 J10</xm:sqref>
        </x14:dataValidation>
        <x14:dataValidation type="list" allowBlank="1" showInputMessage="1" showErrorMessage="1" xr:uid="{00000000-0002-0000-0000-000007000000}">
          <x14:formula1>
            <xm:f>Rate!$J$2:$J$6</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017"/>
  <sheetViews>
    <sheetView topLeftCell="A37" zoomScaleNormal="100" workbookViewId="0">
      <selection activeCell="D8" sqref="D8"/>
    </sheetView>
  </sheetViews>
  <sheetFormatPr defaultColWidth="12.625" defaultRowHeight="15" customHeight="1" outlineLevelRow="1" outlineLevelCol="1" x14ac:dyDescent="0.25"/>
  <cols>
    <col min="1" max="1" width="39.625" style="176" customWidth="1"/>
    <col min="2" max="2" width="16" style="176" customWidth="1"/>
    <col min="3" max="3" width="17.5" style="176" customWidth="1"/>
    <col min="4" max="4" width="15.125" style="176" customWidth="1"/>
    <col min="5" max="5" width="16.125" style="176" customWidth="1"/>
    <col min="6" max="9" width="16.125" style="176" hidden="1" customWidth="1"/>
    <col min="10" max="10" width="13.875" style="176" customWidth="1"/>
    <col min="11" max="11" width="7.625" style="176" customWidth="1"/>
    <col min="12" max="12" width="7.625" style="176" hidden="1" customWidth="1" outlineLevel="1"/>
    <col min="13" max="13" width="7.625" style="176" customWidth="1" collapsed="1"/>
    <col min="14" max="27" width="7.625" style="176" customWidth="1"/>
    <col min="28" max="16384" width="12.625" style="176"/>
  </cols>
  <sheetData>
    <row r="1" spans="1:12" ht="14.25" hidden="1" customHeight="1" thickBot="1" x14ac:dyDescent="0.3">
      <c r="A1" s="194" t="s">
        <v>274</v>
      </c>
      <c r="D1" s="195"/>
      <c r="E1" s="79"/>
      <c r="G1" s="196"/>
    </row>
    <row r="2" spans="1:12" ht="14.25" hidden="1" customHeight="1" thickBot="1" x14ac:dyDescent="0.3">
      <c r="A2" s="314">
        <v>0</v>
      </c>
      <c r="B2" s="176" t="s">
        <v>70</v>
      </c>
      <c r="D2" s="197"/>
      <c r="E2" s="80"/>
    </row>
    <row r="3" spans="1:12" ht="14.25" hidden="1" customHeight="1" thickBot="1" x14ac:dyDescent="0.3">
      <c r="A3" s="314">
        <v>0</v>
      </c>
      <c r="B3" s="176" t="s">
        <v>71</v>
      </c>
      <c r="E3" s="198"/>
    </row>
    <row r="4" spans="1:12" ht="14.25" hidden="1" customHeight="1" thickBot="1" x14ac:dyDescent="0.3">
      <c r="A4" s="315">
        <v>0</v>
      </c>
      <c r="B4" s="176" t="s">
        <v>277</v>
      </c>
      <c r="D4" s="80"/>
      <c r="E4" s="198"/>
      <c r="G4" s="199"/>
    </row>
    <row r="5" spans="1:12" ht="14.1" hidden="1" customHeight="1" x14ac:dyDescent="0.25">
      <c r="A5" s="200"/>
      <c r="D5" s="80"/>
      <c r="E5" s="198"/>
      <c r="G5" s="199"/>
    </row>
    <row r="6" spans="1:12" ht="31.5" customHeight="1" x14ac:dyDescent="0.25">
      <c r="A6" s="187" t="s">
        <v>225</v>
      </c>
      <c r="B6" s="194" t="s">
        <v>72</v>
      </c>
      <c r="C6" s="201" t="s">
        <v>81</v>
      </c>
      <c r="D6" s="202" t="s">
        <v>28</v>
      </c>
      <c r="E6" s="187" t="s">
        <v>29</v>
      </c>
      <c r="F6" s="187" t="s">
        <v>30</v>
      </c>
      <c r="G6" s="187" t="s">
        <v>31</v>
      </c>
      <c r="H6" s="187" t="s">
        <v>32</v>
      </c>
      <c r="I6" s="187" t="s">
        <v>33</v>
      </c>
      <c r="L6" s="187" t="s">
        <v>183</v>
      </c>
    </row>
    <row r="7" spans="1:12" ht="14.25" customHeight="1" x14ac:dyDescent="0.25">
      <c r="A7" s="305" t="s">
        <v>61</v>
      </c>
      <c r="B7" s="203"/>
    </row>
    <row r="8" spans="1:12" ht="14.25" customHeight="1" x14ac:dyDescent="0.25">
      <c r="A8" s="204" t="str">
        <f>"PI: " &amp; Instruction!B5</f>
        <v xml:space="preserve">PI: </v>
      </c>
      <c r="B8" s="499"/>
      <c r="C8" s="500">
        <f>IF(AND(Instruction!$B$13="Yes", Salary!L8/Salary!D8&gt;Rate!B29/12),Rate!B29/12*Salary!D8, Salary!L8)</f>
        <v>0</v>
      </c>
      <c r="D8" s="501">
        <v>9</v>
      </c>
      <c r="E8" s="501"/>
      <c r="F8" s="501"/>
      <c r="G8" s="501"/>
      <c r="H8" s="501"/>
      <c r="I8" s="501"/>
      <c r="L8" s="192">
        <f>IF(AND(Instruction!$B$9&gt;Rate!$A$33, Instruction!$B$9 &lt;Rate!$A$34), Salary!B8*1.03,IF(Instruction!$B$9&gt;Rate!$A$35,Salary!B8*1.03*1.03,Salary!B8))</f>
        <v>0</v>
      </c>
    </row>
    <row r="9" spans="1:12" ht="14.25" customHeight="1" x14ac:dyDescent="0.25">
      <c r="A9" s="316" t="s">
        <v>270</v>
      </c>
      <c r="B9" s="499"/>
      <c r="C9" s="500">
        <f>IF(AND(Instruction!$B$13="Yes", Salary!L9/Salary!D9&gt;Rate!B29/12),Rate!B29/12*Salary!D9, Salary!L9)</f>
        <v>0</v>
      </c>
      <c r="D9" s="501">
        <v>9</v>
      </c>
      <c r="E9" s="501"/>
      <c r="F9" s="501"/>
      <c r="G9" s="501"/>
      <c r="H9" s="501"/>
      <c r="I9" s="501"/>
      <c r="L9" s="192">
        <f>IF(AND(Instruction!$B$9&gt;Rate!$A$33, Instruction!$B$9 &lt;Rate!$A$34), Salary!B9*1.03,IF(Instruction!$B$9&gt;Rate!$A$35,Salary!B9*1.03*1.03,Salary!B9))</f>
        <v>0</v>
      </c>
    </row>
    <row r="10" spans="1:12" ht="14.25" hidden="1" customHeight="1" x14ac:dyDescent="0.25">
      <c r="A10" s="317" t="s">
        <v>253</v>
      </c>
      <c r="B10" s="499"/>
      <c r="C10" s="500">
        <f>IF(AND(Instruction!$B$13="Yes", Salary!L10/Salary!D10&gt;Rate!B29/12),Rate!B29/12*Salary!D10, Salary!L10)</f>
        <v>0</v>
      </c>
      <c r="D10" s="501">
        <v>9</v>
      </c>
      <c r="E10" s="501"/>
      <c r="F10" s="501"/>
      <c r="G10" s="501"/>
      <c r="H10" s="501"/>
      <c r="I10" s="501"/>
      <c r="L10" s="192">
        <f>IF(AND(Instruction!$B$9&gt;Rate!$A$33, Instruction!$B$9 &lt;Rate!$A$34), Salary!B10*1.03,IF(Instruction!$B$9&gt;Rate!$A$35,Salary!B10*1.03*1.03,Salary!B10))</f>
        <v>0</v>
      </c>
    </row>
    <row r="11" spans="1:12" ht="14.25" hidden="1" customHeight="1" x14ac:dyDescent="0.25">
      <c r="A11" s="317" t="s">
        <v>83</v>
      </c>
      <c r="B11" s="499"/>
      <c r="C11" s="500">
        <f>IF(AND(Instruction!$B$13="Yes", Salary!L11/Salary!D11&gt;Rate!B29/12),Rate!B29/12*Salary!D11, Salary!L11)</f>
        <v>0</v>
      </c>
      <c r="D11" s="501">
        <v>9</v>
      </c>
      <c r="E11" s="501"/>
      <c r="F11" s="501"/>
      <c r="G11" s="501"/>
      <c r="H11" s="501"/>
      <c r="I11" s="501"/>
      <c r="L11" s="192">
        <f>IF(AND(Instruction!$B$9&gt;Rate!$A$33, Instruction!$B$9 &lt;Rate!$A$34), Salary!B11*1.03,IF(Instruction!$B$9&gt;Rate!$A$35,Salary!B11*1.03*1.03,Salary!B11))</f>
        <v>0</v>
      </c>
    </row>
    <row r="12" spans="1:12" ht="14.25" hidden="1" customHeight="1" x14ac:dyDescent="0.25">
      <c r="A12" s="317" t="s">
        <v>84</v>
      </c>
      <c r="B12" s="499"/>
      <c r="C12" s="500">
        <f>IF(AND(Instruction!$B$13="Yes", Salary!L12/Salary!D12&gt;Rate!B29/12),Rate!B29/12*Salary!D12, Salary!L12)</f>
        <v>0</v>
      </c>
      <c r="D12" s="501">
        <v>9</v>
      </c>
      <c r="E12" s="501"/>
      <c r="F12" s="501"/>
      <c r="G12" s="501"/>
      <c r="H12" s="501"/>
      <c r="I12" s="501"/>
      <c r="L12" s="192">
        <f>IF(AND(Instruction!$B$9&gt;Rate!$A$33, Instruction!$B$9 &lt;Rate!$A$34), Salary!B12*1.03,IF(Instruction!$B$9&gt;Rate!$A$35,Salary!B12*1.03*1.03,Salary!B12))</f>
        <v>0</v>
      </c>
    </row>
    <row r="13" spans="1:12" ht="14.25" hidden="1" customHeight="1" x14ac:dyDescent="0.25">
      <c r="A13" s="317" t="s">
        <v>85</v>
      </c>
      <c r="B13" s="499"/>
      <c r="C13" s="500">
        <f>IF(AND(Instruction!$B$13="Yes", Salary!L13/Salary!D13&gt;Rate!B29/12),Rate!B29/12*Salary!D13, Salary!L13)</f>
        <v>0</v>
      </c>
      <c r="D13" s="501">
        <v>9</v>
      </c>
      <c r="E13" s="501"/>
      <c r="F13" s="501"/>
      <c r="G13" s="501"/>
      <c r="H13" s="501"/>
      <c r="I13" s="501"/>
      <c r="L13" s="192">
        <f>IF(AND(Instruction!$B$9&gt;Rate!$A$33, Instruction!$B$9 &lt;Rate!$A$34), Salary!B13*1.03,IF(Instruction!$B$9&gt;Rate!$A$35,Salary!B13*1.03*1.03,Salary!B13))</f>
        <v>0</v>
      </c>
    </row>
    <row r="14" spans="1:12" ht="14.25" customHeight="1" x14ac:dyDescent="0.25">
      <c r="A14" s="305" t="s">
        <v>10</v>
      </c>
      <c r="B14" s="502"/>
      <c r="C14" s="192"/>
    </row>
    <row r="15" spans="1:12" ht="14.25" customHeight="1" x14ac:dyDescent="0.25">
      <c r="A15" s="204" t="str">
        <f>A8</f>
        <v xml:space="preserve">PI: </v>
      </c>
      <c r="B15" s="503">
        <f>B8</f>
        <v>0</v>
      </c>
      <c r="C15" s="503">
        <f>C8</f>
        <v>0</v>
      </c>
      <c r="D15" s="204">
        <f>D8</f>
        <v>9</v>
      </c>
      <c r="E15" s="501"/>
      <c r="F15" s="501"/>
      <c r="G15" s="501"/>
      <c r="H15" s="501"/>
      <c r="I15" s="501"/>
    </row>
    <row r="16" spans="1:12" ht="14.25" customHeight="1" x14ac:dyDescent="0.25">
      <c r="A16" s="204" t="str">
        <f t="shared" ref="A16:A20" si="0">A9</f>
        <v>Co-PI 1: Enter name here</v>
      </c>
      <c r="B16" s="503">
        <f t="shared" ref="B16:D20" si="1">B9</f>
        <v>0</v>
      </c>
      <c r="C16" s="503">
        <f t="shared" si="1"/>
        <v>0</v>
      </c>
      <c r="D16" s="204">
        <f t="shared" si="1"/>
        <v>9</v>
      </c>
      <c r="E16" s="501"/>
      <c r="F16" s="501"/>
      <c r="G16" s="501"/>
      <c r="H16" s="501"/>
      <c r="I16" s="501"/>
    </row>
    <row r="17" spans="1:9" ht="14.25" hidden="1" customHeight="1" x14ac:dyDescent="0.25">
      <c r="A17" s="204" t="str">
        <f t="shared" si="0"/>
        <v>Co-PI 2: Enter name here</v>
      </c>
      <c r="B17" s="503">
        <f t="shared" si="1"/>
        <v>0</v>
      </c>
      <c r="C17" s="503">
        <f t="shared" si="1"/>
        <v>0</v>
      </c>
      <c r="D17" s="204">
        <f t="shared" si="1"/>
        <v>9</v>
      </c>
      <c r="E17" s="501"/>
      <c r="F17" s="501"/>
      <c r="G17" s="501"/>
      <c r="H17" s="501"/>
      <c r="I17" s="501"/>
    </row>
    <row r="18" spans="1:9" ht="14.25" hidden="1" customHeight="1" x14ac:dyDescent="0.25">
      <c r="A18" s="204" t="str">
        <f t="shared" si="0"/>
        <v>Co-PI 3:</v>
      </c>
      <c r="B18" s="503">
        <f t="shared" si="1"/>
        <v>0</v>
      </c>
      <c r="C18" s="503">
        <f t="shared" si="1"/>
        <v>0</v>
      </c>
      <c r="D18" s="204">
        <f t="shared" si="1"/>
        <v>9</v>
      </c>
      <c r="E18" s="501"/>
      <c r="F18" s="501"/>
      <c r="G18" s="501"/>
      <c r="H18" s="501"/>
      <c r="I18" s="501"/>
    </row>
    <row r="19" spans="1:9" ht="14.25" hidden="1" customHeight="1" x14ac:dyDescent="0.25">
      <c r="A19" s="204" t="str">
        <f t="shared" si="0"/>
        <v>Co-PI 4:</v>
      </c>
      <c r="B19" s="503">
        <f t="shared" si="1"/>
        <v>0</v>
      </c>
      <c r="C19" s="503">
        <f t="shared" si="1"/>
        <v>0</v>
      </c>
      <c r="D19" s="204">
        <f t="shared" si="1"/>
        <v>9</v>
      </c>
      <c r="E19" s="501"/>
      <c r="F19" s="501"/>
      <c r="G19" s="501"/>
      <c r="H19" s="501"/>
      <c r="I19" s="501"/>
    </row>
    <row r="20" spans="1:9" ht="14.25" hidden="1" customHeight="1" x14ac:dyDescent="0.25">
      <c r="A20" s="204" t="str">
        <f t="shared" si="0"/>
        <v>Co-PI 5:</v>
      </c>
      <c r="B20" s="503">
        <f t="shared" si="1"/>
        <v>0</v>
      </c>
      <c r="C20" s="503">
        <f t="shared" si="1"/>
        <v>0</v>
      </c>
      <c r="D20" s="204">
        <f t="shared" si="1"/>
        <v>9</v>
      </c>
      <c r="E20" s="501"/>
      <c r="F20" s="501"/>
      <c r="G20" s="501"/>
      <c r="H20" s="501"/>
      <c r="I20" s="501"/>
    </row>
    <row r="21" spans="1:9" ht="14.25" customHeight="1" x14ac:dyDescent="0.25">
      <c r="A21" s="205" t="s">
        <v>254</v>
      </c>
      <c r="B21" s="504"/>
    </row>
    <row r="22" spans="1:9" ht="14.25" customHeight="1" x14ac:dyDescent="0.25">
      <c r="A22" s="317" t="s">
        <v>255</v>
      </c>
      <c r="B22" s="499"/>
      <c r="C22" s="499"/>
      <c r="D22" s="501">
        <v>12</v>
      </c>
      <c r="E22" s="501"/>
      <c r="F22" s="501"/>
      <c r="G22" s="501"/>
      <c r="H22" s="501"/>
      <c r="I22" s="501"/>
    </row>
    <row r="23" spans="1:9" ht="14.25" hidden="1" customHeight="1" x14ac:dyDescent="0.25">
      <c r="A23" s="317" t="s">
        <v>256</v>
      </c>
      <c r="B23" s="499"/>
      <c r="C23" s="499"/>
      <c r="D23" s="501">
        <v>12</v>
      </c>
      <c r="E23" s="501"/>
      <c r="F23" s="501"/>
      <c r="G23" s="501"/>
      <c r="H23" s="501"/>
      <c r="I23" s="501"/>
    </row>
    <row r="24" spans="1:9" ht="14.25" hidden="1" customHeight="1" x14ac:dyDescent="0.25">
      <c r="A24" s="317" t="s">
        <v>257</v>
      </c>
      <c r="B24" s="499"/>
      <c r="C24" s="499"/>
      <c r="D24" s="501">
        <v>12</v>
      </c>
      <c r="E24" s="501"/>
      <c r="F24" s="501"/>
      <c r="G24" s="501"/>
      <c r="H24" s="501"/>
      <c r="I24" s="501"/>
    </row>
    <row r="25" spans="1:9" ht="14.25" hidden="1" customHeight="1" x14ac:dyDescent="0.25">
      <c r="A25" s="317" t="s">
        <v>258</v>
      </c>
      <c r="B25" s="499"/>
      <c r="C25" s="499"/>
      <c r="D25" s="501">
        <v>12</v>
      </c>
      <c r="E25" s="501"/>
      <c r="F25" s="501"/>
      <c r="G25" s="501"/>
      <c r="H25" s="505"/>
      <c r="I25" s="501"/>
    </row>
    <row r="26" spans="1:9" ht="14.25" hidden="1" customHeight="1" x14ac:dyDescent="0.25">
      <c r="A26" s="317" t="s">
        <v>259</v>
      </c>
      <c r="B26" s="499"/>
      <c r="C26" s="499"/>
      <c r="D26" s="501">
        <v>12</v>
      </c>
      <c r="E26" s="501"/>
      <c r="F26" s="501"/>
      <c r="G26" s="501"/>
      <c r="H26" s="506"/>
      <c r="I26" s="501"/>
    </row>
    <row r="27" spans="1:9" ht="14.25" customHeight="1" x14ac:dyDescent="0.25">
      <c r="A27" s="317" t="s">
        <v>34</v>
      </c>
      <c r="B27" s="499"/>
      <c r="C27" s="499"/>
      <c r="D27" s="501">
        <v>12</v>
      </c>
      <c r="E27" s="501"/>
      <c r="F27" s="501"/>
      <c r="G27" s="501"/>
      <c r="H27" s="501"/>
      <c r="I27" s="501"/>
    </row>
    <row r="28" spans="1:9" ht="14.25" hidden="1" customHeight="1" x14ac:dyDescent="0.25">
      <c r="A28" s="317" t="s">
        <v>35</v>
      </c>
      <c r="B28" s="431"/>
      <c r="C28" s="431"/>
      <c r="D28" s="317">
        <v>12</v>
      </c>
      <c r="E28" s="317"/>
      <c r="F28" s="317"/>
      <c r="G28" s="317"/>
      <c r="H28" s="317"/>
      <c r="I28" s="317"/>
    </row>
    <row r="29" spans="1:9" ht="14.25" hidden="1" customHeight="1" x14ac:dyDescent="0.25">
      <c r="A29" s="317" t="s">
        <v>76</v>
      </c>
      <c r="B29" s="431"/>
      <c r="C29" s="431"/>
      <c r="D29" s="317">
        <v>12</v>
      </c>
      <c r="E29" s="317"/>
      <c r="F29" s="317"/>
      <c r="G29" s="317"/>
      <c r="H29" s="317"/>
      <c r="I29" s="317"/>
    </row>
    <row r="30" spans="1:9" ht="14.25" customHeight="1" x14ac:dyDescent="0.25">
      <c r="A30" s="79"/>
      <c r="B30" s="79"/>
      <c r="C30" s="79"/>
      <c r="D30" s="79"/>
      <c r="E30" s="79"/>
      <c r="F30" s="79"/>
      <c r="G30" s="79"/>
      <c r="H30" s="79"/>
      <c r="I30" s="79"/>
    </row>
    <row r="31" spans="1:9" ht="14.25" customHeight="1" x14ac:dyDescent="0.25">
      <c r="A31" s="79"/>
      <c r="B31" s="512" t="s">
        <v>276</v>
      </c>
      <c r="C31" s="519"/>
      <c r="D31" s="195"/>
      <c r="E31" s="195"/>
      <c r="F31" s="513"/>
      <c r="I31" s="79"/>
    </row>
    <row r="32" spans="1:9" ht="14.25" customHeight="1" x14ac:dyDescent="0.25">
      <c r="A32" s="187" t="s">
        <v>226</v>
      </c>
      <c r="B32" s="394" t="s">
        <v>2</v>
      </c>
      <c r="C32" s="259"/>
      <c r="D32" s="259"/>
      <c r="E32" s="259"/>
      <c r="F32" s="507" t="s">
        <v>6</v>
      </c>
    </row>
    <row r="33" spans="1:10" ht="14.25" customHeight="1" x14ac:dyDescent="0.25">
      <c r="A33" s="317" t="s">
        <v>86</v>
      </c>
      <c r="B33" s="431"/>
      <c r="C33" s="510"/>
      <c r="D33" s="510"/>
      <c r="E33" s="510"/>
      <c r="F33" s="508"/>
    </row>
    <row r="34" spans="1:10" ht="14.25" customHeight="1" x14ac:dyDescent="0.25">
      <c r="A34" s="317" t="s">
        <v>87</v>
      </c>
      <c r="B34" s="431"/>
      <c r="C34" s="510"/>
      <c r="D34" s="510"/>
      <c r="E34" s="510"/>
      <c r="F34" s="508"/>
      <c r="G34" s="439"/>
    </row>
    <row r="35" spans="1:10" ht="14.25" customHeight="1" x14ac:dyDescent="0.25">
      <c r="A35" s="317" t="s">
        <v>88</v>
      </c>
      <c r="B35" s="431"/>
      <c r="C35" s="510"/>
      <c r="D35" s="510"/>
      <c r="E35" s="510"/>
      <c r="F35" s="508"/>
      <c r="G35" s="440"/>
    </row>
    <row r="36" spans="1:10" ht="14.25" customHeight="1" x14ac:dyDescent="0.25">
      <c r="A36" s="317" t="s">
        <v>89</v>
      </c>
      <c r="B36" s="442"/>
      <c r="C36" s="511"/>
      <c r="D36" s="511"/>
      <c r="E36" s="511"/>
      <c r="F36" s="509"/>
      <c r="G36" s="441"/>
    </row>
    <row r="37" spans="1:10" ht="17.100000000000001" customHeight="1" x14ac:dyDescent="0.25">
      <c r="A37" s="79"/>
      <c r="B37" s="295" t="s">
        <v>292</v>
      </c>
      <c r="C37" s="79"/>
      <c r="E37" s="79"/>
      <c r="F37" s="79"/>
      <c r="G37" s="79"/>
      <c r="H37" s="79"/>
      <c r="I37" s="79"/>
    </row>
    <row r="38" spans="1:10" ht="14.25" customHeight="1" x14ac:dyDescent="0.25">
      <c r="A38" s="517" t="s">
        <v>86</v>
      </c>
      <c r="B38" s="469"/>
      <c r="C38" s="516"/>
      <c r="D38" s="516"/>
      <c r="E38" s="516"/>
      <c r="F38" s="514"/>
      <c r="G38" s="79"/>
      <c r="H38" s="79"/>
      <c r="I38" s="79"/>
    </row>
    <row r="39" spans="1:10" ht="14.25" customHeight="1" x14ac:dyDescent="0.25">
      <c r="A39" s="517" t="s">
        <v>87</v>
      </c>
      <c r="B39" s="469"/>
      <c r="C39" s="516"/>
      <c r="D39" s="516"/>
      <c r="E39" s="516"/>
      <c r="F39" s="514"/>
      <c r="G39" s="79"/>
      <c r="H39" s="79"/>
      <c r="I39" s="79"/>
    </row>
    <row r="40" spans="1:10" ht="14.25" customHeight="1" x14ac:dyDescent="0.25">
      <c r="A40" s="517" t="s">
        <v>88</v>
      </c>
      <c r="B40" s="469"/>
      <c r="C40" s="516"/>
      <c r="D40" s="516"/>
      <c r="E40" s="516"/>
      <c r="F40" s="514"/>
      <c r="G40" s="79"/>
      <c r="H40" s="79"/>
      <c r="I40" s="79"/>
    </row>
    <row r="41" spans="1:10" ht="14.25" customHeight="1" x14ac:dyDescent="0.25">
      <c r="A41" s="517" t="s">
        <v>89</v>
      </c>
      <c r="B41" s="318"/>
      <c r="C41" s="482"/>
      <c r="D41" s="482"/>
      <c r="E41" s="482"/>
      <c r="F41" s="515"/>
      <c r="G41" s="79"/>
      <c r="H41" s="79"/>
      <c r="I41" s="79"/>
    </row>
    <row r="42" spans="1:10" ht="14.25" customHeight="1" thickBot="1" x14ac:dyDescent="0.3">
      <c r="A42" s="79"/>
      <c r="B42" s="79"/>
      <c r="C42" s="79"/>
      <c r="D42" s="79"/>
      <c r="E42" s="79"/>
      <c r="F42" s="79"/>
      <c r="G42" s="79"/>
      <c r="H42" s="79"/>
      <c r="I42" s="79"/>
    </row>
    <row r="43" spans="1:10" ht="14.25" customHeight="1" thickBot="1" x14ac:dyDescent="0.3">
      <c r="A43" s="79"/>
      <c r="B43" s="79"/>
      <c r="C43" s="206"/>
      <c r="D43" s="306"/>
      <c r="E43" s="528" t="s">
        <v>36</v>
      </c>
      <c r="F43" s="526"/>
      <c r="G43" s="526"/>
      <c r="H43" s="526"/>
      <c r="I43" s="527"/>
      <c r="J43" s="244"/>
    </row>
    <row r="44" spans="1:10" ht="27" customHeight="1" thickBot="1" x14ac:dyDescent="0.3">
      <c r="A44" s="195" t="s">
        <v>227</v>
      </c>
      <c r="B44" s="307"/>
      <c r="C44" s="208" t="s">
        <v>37</v>
      </c>
      <c r="D44" s="209" t="s">
        <v>38</v>
      </c>
      <c r="E44" s="494" t="s">
        <v>2</v>
      </c>
      <c r="F44" s="518" t="s">
        <v>3</v>
      </c>
      <c r="G44" s="518" t="s">
        <v>4</v>
      </c>
      <c r="H44" s="518" t="s">
        <v>5</v>
      </c>
      <c r="I44" s="518" t="s">
        <v>6</v>
      </c>
    </row>
    <row r="45" spans="1:10" ht="14.25" customHeight="1" x14ac:dyDescent="0.25">
      <c r="A45" s="253" t="s">
        <v>197</v>
      </c>
      <c r="B45" s="253"/>
      <c r="C45" s="319"/>
      <c r="D45" s="319"/>
      <c r="E45" s="319"/>
      <c r="F45" s="319"/>
      <c r="G45" s="319"/>
      <c r="H45" s="319"/>
      <c r="I45" s="319"/>
    </row>
    <row r="46" spans="1:10" ht="14.25" customHeight="1" x14ac:dyDescent="0.25">
      <c r="A46" s="204" t="s">
        <v>199</v>
      </c>
      <c r="B46" s="204"/>
      <c r="C46" s="317"/>
      <c r="D46" s="317"/>
      <c r="E46" s="317"/>
      <c r="F46" s="317"/>
      <c r="G46" s="317"/>
      <c r="H46" s="317"/>
      <c r="I46" s="317"/>
    </row>
    <row r="47" spans="1:10" ht="14.25" customHeight="1" x14ac:dyDescent="0.25">
      <c r="A47" s="204" t="s">
        <v>200</v>
      </c>
      <c r="B47" s="204"/>
      <c r="C47" s="317"/>
      <c r="D47" s="317"/>
      <c r="E47" s="317"/>
      <c r="F47" s="317"/>
      <c r="G47" s="317"/>
      <c r="H47" s="317"/>
      <c r="I47" s="317"/>
    </row>
    <row r="48" spans="1:10" ht="14.25" customHeight="1" x14ac:dyDescent="0.25">
      <c r="A48" s="204" t="s">
        <v>201</v>
      </c>
      <c r="B48" s="204"/>
      <c r="C48" s="317"/>
      <c r="D48" s="317"/>
      <c r="E48" s="317"/>
      <c r="F48" s="317"/>
      <c r="G48" s="317"/>
      <c r="H48" s="317"/>
      <c r="I48" s="317"/>
    </row>
    <row r="49" spans="1:10" ht="14.25" customHeight="1" x14ac:dyDescent="0.25">
      <c r="A49" s="204" t="s">
        <v>202</v>
      </c>
      <c r="B49" s="204"/>
      <c r="C49" s="317"/>
      <c r="D49" s="317"/>
      <c r="E49" s="317"/>
      <c r="F49" s="317"/>
      <c r="G49" s="317"/>
      <c r="H49" s="317"/>
      <c r="I49" s="317"/>
    </row>
    <row r="50" spans="1:10" ht="15" customHeight="1" thickBot="1" x14ac:dyDescent="0.3"/>
    <row r="51" spans="1:10" ht="15" customHeight="1" thickBot="1" x14ac:dyDescent="0.3">
      <c r="B51" s="206"/>
      <c r="C51" s="306"/>
      <c r="D51" s="207"/>
      <c r="E51" s="525" t="s">
        <v>36</v>
      </c>
      <c r="F51" s="526"/>
      <c r="G51" s="526"/>
      <c r="H51" s="526"/>
      <c r="I51" s="527"/>
      <c r="J51" s="244"/>
    </row>
    <row r="52" spans="1:10" ht="28.5" customHeight="1" thickBot="1" x14ac:dyDescent="0.3">
      <c r="A52" s="187" t="s">
        <v>198</v>
      </c>
      <c r="B52" s="208" t="s">
        <v>208</v>
      </c>
      <c r="C52" s="208" t="s">
        <v>37</v>
      </c>
      <c r="D52" s="209" t="s">
        <v>38</v>
      </c>
      <c r="E52" s="494" t="s">
        <v>2</v>
      </c>
      <c r="F52" s="518" t="s">
        <v>3</v>
      </c>
      <c r="G52" s="518" t="s">
        <v>4</v>
      </c>
      <c r="H52" s="518" t="s">
        <v>5</v>
      </c>
      <c r="I52" s="518" t="s">
        <v>6</v>
      </c>
    </row>
    <row r="53" spans="1:10" ht="14.25" customHeight="1" x14ac:dyDescent="0.25">
      <c r="A53" s="253" t="str">
        <f>B53 &amp; " Student(s)"</f>
        <v xml:space="preserve"> Student(s)</v>
      </c>
      <c r="B53" s="320"/>
      <c r="C53" s="319"/>
      <c r="D53" s="319"/>
      <c r="E53" s="319"/>
      <c r="F53" s="319"/>
      <c r="G53" s="319"/>
      <c r="H53" s="319"/>
      <c r="I53" s="319"/>
    </row>
    <row r="54" spans="1:10" ht="14.25" customHeight="1" x14ac:dyDescent="0.25">
      <c r="A54" s="204" t="str">
        <f>B54 &amp; " Student(s)"</f>
        <v xml:space="preserve"> Student(s)</v>
      </c>
      <c r="B54" s="318"/>
      <c r="C54" s="317"/>
      <c r="D54" s="317"/>
      <c r="E54" s="317"/>
      <c r="F54" s="317"/>
      <c r="G54" s="317"/>
      <c r="H54" s="317"/>
      <c r="I54" s="317"/>
    </row>
    <row r="55" spans="1:10" ht="14.25" customHeight="1" x14ac:dyDescent="0.25">
      <c r="A55" s="204" t="str">
        <f>B55 &amp; " Student(s)"</f>
        <v xml:space="preserve"> Student(s)</v>
      </c>
      <c r="B55" s="318"/>
      <c r="C55" s="317"/>
      <c r="D55" s="317"/>
      <c r="E55" s="317"/>
      <c r="F55" s="317"/>
      <c r="G55" s="317"/>
      <c r="H55" s="317"/>
      <c r="I55" s="317"/>
    </row>
    <row r="56" spans="1:10" ht="15" customHeight="1" x14ac:dyDescent="0.25">
      <c r="A56" s="204" t="str">
        <f>B56 &amp; " Student(s)"</f>
        <v xml:space="preserve"> Student(s)</v>
      </c>
      <c r="B56" s="318"/>
      <c r="C56" s="317"/>
      <c r="D56" s="317"/>
      <c r="E56" s="317"/>
      <c r="F56" s="317"/>
      <c r="G56" s="317"/>
      <c r="H56" s="317"/>
      <c r="I56" s="317"/>
    </row>
    <row r="57" spans="1:10" ht="15" customHeight="1" x14ac:dyDescent="0.25">
      <c r="A57" s="204" t="str">
        <f>B57 &amp; " Student(s)"</f>
        <v xml:space="preserve"> Student(s)</v>
      </c>
      <c r="B57" s="318"/>
      <c r="C57" s="317"/>
      <c r="D57" s="317"/>
      <c r="E57" s="317"/>
      <c r="F57" s="317"/>
      <c r="G57" s="317"/>
      <c r="H57" s="317"/>
      <c r="I57" s="317"/>
    </row>
    <row r="58" spans="1:10" ht="14.25" customHeight="1" x14ac:dyDescent="0.25"/>
    <row r="59" spans="1:10" ht="14.25" customHeight="1" x14ac:dyDescent="0.25">
      <c r="A59" s="176" t="s">
        <v>39</v>
      </c>
    </row>
    <row r="60" spans="1:10" ht="14.25" customHeight="1" x14ac:dyDescent="0.25">
      <c r="A60" s="210" t="s">
        <v>40</v>
      </c>
      <c r="B60" s="210"/>
    </row>
    <row r="61" spans="1:10" ht="14.25" customHeight="1" x14ac:dyDescent="0.25">
      <c r="A61" s="210"/>
      <c r="B61" s="210"/>
      <c r="C61" s="390"/>
      <c r="G61" s="390"/>
    </row>
    <row r="62" spans="1:10" ht="14.25" customHeight="1" x14ac:dyDescent="0.25">
      <c r="A62" s="176" t="s">
        <v>233</v>
      </c>
      <c r="B62" s="210"/>
      <c r="C62" s="390"/>
      <c r="G62" s="390"/>
    </row>
    <row r="63" spans="1:10" ht="14.25" customHeight="1" x14ac:dyDescent="0.25">
      <c r="A63" s="492" t="s">
        <v>315</v>
      </c>
      <c r="B63" s="210"/>
      <c r="C63" s="396"/>
      <c r="G63" s="396"/>
    </row>
    <row r="64" spans="1:10" ht="14.25" customHeight="1" x14ac:dyDescent="0.25">
      <c r="A64" s="390"/>
      <c r="B64" s="210"/>
      <c r="C64" s="390"/>
      <c r="G64" s="390"/>
    </row>
    <row r="65" spans="1:7" ht="14.25" customHeight="1" x14ac:dyDescent="0.25">
      <c r="A65" s="176" t="s">
        <v>234</v>
      </c>
      <c r="B65" s="210"/>
      <c r="C65" s="390"/>
      <c r="G65" s="390"/>
    </row>
    <row r="66" spans="1:7" ht="14.25" customHeight="1" x14ac:dyDescent="0.25">
      <c r="A66" s="396" t="s">
        <v>235</v>
      </c>
    </row>
    <row r="67" spans="1:7" ht="14.25" customHeight="1" x14ac:dyDescent="0.25"/>
    <row r="68" spans="1:7" ht="14.25" hidden="1" customHeight="1" outlineLevel="1" x14ac:dyDescent="0.25">
      <c r="A68" s="176" t="s">
        <v>210</v>
      </c>
      <c r="B68" s="188" t="s">
        <v>215</v>
      </c>
      <c r="C68" s="188" t="s">
        <v>212</v>
      </c>
      <c r="D68" s="188" t="s">
        <v>211</v>
      </c>
      <c r="E68" s="188" t="s">
        <v>213</v>
      </c>
    </row>
    <row r="69" spans="1:7" ht="14.25" hidden="1" customHeight="1" outlineLevel="1" x14ac:dyDescent="0.25">
      <c r="A69" s="188" t="s">
        <v>2</v>
      </c>
      <c r="B69" s="188">
        <f>COUNTIF(E27:E29,"&gt;0")</f>
        <v>0</v>
      </c>
      <c r="C69" s="189">
        <f>SUM(E27:E29)</f>
        <v>0</v>
      </c>
      <c r="D69" s="193">
        <f>SUM('Main Budget'!B30:B32)</f>
        <v>0</v>
      </c>
      <c r="E69" s="193">
        <f>Instruction!$E$5*Salary!D69</f>
        <v>0</v>
      </c>
    </row>
    <row r="70" spans="1:7" ht="14.25" hidden="1" customHeight="1" outlineLevel="1" x14ac:dyDescent="0.25">
      <c r="A70" s="188" t="s">
        <v>3</v>
      </c>
      <c r="B70" s="188">
        <f>COUNTIF(F27:F29,"&gt;0")</f>
        <v>0</v>
      </c>
      <c r="C70" s="189">
        <f>SUM(F27:F29)</f>
        <v>0</v>
      </c>
      <c r="D70" s="193">
        <f>SUM('Main Budget'!C30:C32)</f>
        <v>0</v>
      </c>
      <c r="E70" s="193">
        <f>Instruction!$E$8*Salary!D70</f>
        <v>0</v>
      </c>
    </row>
    <row r="71" spans="1:7" ht="14.25" hidden="1" customHeight="1" outlineLevel="1" x14ac:dyDescent="0.25">
      <c r="A71" s="188" t="s">
        <v>4</v>
      </c>
      <c r="B71" s="188">
        <f>COUNTIF(G27:G29,"&gt;0")</f>
        <v>0</v>
      </c>
      <c r="C71" s="189">
        <f>SUM(G27:G29)</f>
        <v>0</v>
      </c>
      <c r="D71" s="193">
        <f>SUM('Main Budget'!D30:D32)</f>
        <v>0</v>
      </c>
      <c r="E71" s="193">
        <f>Instruction!$E$8*Salary!D71</f>
        <v>0</v>
      </c>
    </row>
    <row r="72" spans="1:7" ht="14.25" hidden="1" customHeight="1" outlineLevel="1" x14ac:dyDescent="0.25">
      <c r="A72" s="188" t="s">
        <v>5</v>
      </c>
      <c r="B72" s="188">
        <f>COUNTIF(H27:H29,"&gt;0")</f>
        <v>0</v>
      </c>
      <c r="C72" s="189">
        <f>SUM(H27:H29)</f>
        <v>0</v>
      </c>
      <c r="D72" s="193">
        <f>SUM('Main Budget'!E30:E32)</f>
        <v>0</v>
      </c>
      <c r="E72" s="193">
        <f>Instruction!$E$8*Salary!D72</f>
        <v>0</v>
      </c>
    </row>
    <row r="73" spans="1:7" ht="14.25" hidden="1" customHeight="1" outlineLevel="1" x14ac:dyDescent="0.25">
      <c r="A73" s="188" t="s">
        <v>6</v>
      </c>
      <c r="B73" s="188">
        <f>COUNTIF(I27:I29,"&gt;0")</f>
        <v>0</v>
      </c>
      <c r="C73" s="189">
        <f>SUM(I27:I29)</f>
        <v>0</v>
      </c>
      <c r="D73" s="193">
        <f>SUM('Main Budget'!F30:F32)</f>
        <v>0</v>
      </c>
      <c r="E73" s="193">
        <f>Instruction!$E$8*Salary!D73</f>
        <v>0</v>
      </c>
    </row>
    <row r="74" spans="1:7" ht="14.25" hidden="1" customHeight="1" outlineLevel="1" x14ac:dyDescent="0.25"/>
    <row r="75" spans="1:7" ht="14.25" hidden="1" customHeight="1" outlineLevel="1" x14ac:dyDescent="0.25">
      <c r="A75" s="176" t="s">
        <v>232</v>
      </c>
      <c r="B75" s="188" t="s">
        <v>208</v>
      </c>
      <c r="C75" s="188" t="s">
        <v>212</v>
      </c>
      <c r="D75" s="188" t="s">
        <v>211</v>
      </c>
      <c r="E75" s="188" t="s">
        <v>213</v>
      </c>
    </row>
    <row r="76" spans="1:7" ht="14.25" hidden="1" customHeight="1" outlineLevel="1" x14ac:dyDescent="0.25">
      <c r="A76" s="188" t="s">
        <v>2</v>
      </c>
      <c r="B76" s="188">
        <f>COUNTIF(B33:B36,"&gt;0")+COUNTIF(E45:E49,"&gt;0")</f>
        <v>0</v>
      </c>
      <c r="C76" s="189">
        <f>SUM(B38:B41)+($D$45*E45+$D$46*E46+$D$47*E47+$D$48*E48+$D$49*E49)*12/2080</f>
        <v>0</v>
      </c>
      <c r="D76" s="193">
        <f>SUM('Main Budget'!B33:B37)</f>
        <v>0</v>
      </c>
      <c r="E76" s="191">
        <v>0</v>
      </c>
    </row>
    <row r="77" spans="1:7" ht="14.25" hidden="1" customHeight="1" outlineLevel="1" x14ac:dyDescent="0.25">
      <c r="A77" s="188" t="s">
        <v>3</v>
      </c>
      <c r="B77" s="188">
        <f>COUNTIF(C33:C36,"&gt;0")+COUNTIF(F45:F49,"&gt;0")</f>
        <v>0</v>
      </c>
      <c r="C77" s="189">
        <f>SUM(C38:C41)+($D$45*F45+$D$46*F46+$D$47*F47+$D$48*F48+$D$49*F49)*12/2080</f>
        <v>0</v>
      </c>
      <c r="D77" s="193">
        <f>SUM('Main Budget'!C33:C37)</f>
        <v>0</v>
      </c>
      <c r="E77" s="191">
        <v>0</v>
      </c>
    </row>
    <row r="78" spans="1:7" ht="14.25" hidden="1" customHeight="1" outlineLevel="1" x14ac:dyDescent="0.25">
      <c r="A78" s="188" t="s">
        <v>4</v>
      </c>
      <c r="B78" s="188">
        <f>COUNTIF(D33:D36,"&gt;0")+COUNTIF(G45:G49,"&gt;0")</f>
        <v>0</v>
      </c>
      <c r="C78" s="189">
        <f>SUM(D38:D41)+($D$45*G45+$D$46*G46+$D$47*G47+$D$48*G48+$D$49*G49)*12/2080</f>
        <v>0</v>
      </c>
      <c r="D78" s="193">
        <f>SUM('Main Budget'!D33:D37)</f>
        <v>0</v>
      </c>
      <c r="E78" s="191">
        <v>0</v>
      </c>
    </row>
    <row r="79" spans="1:7" ht="14.25" hidden="1" customHeight="1" outlineLevel="1" x14ac:dyDescent="0.25">
      <c r="A79" s="188" t="s">
        <v>5</v>
      </c>
      <c r="B79" s="188">
        <f>COUNTIF(E33:E36,"&gt;0")+COUNTIF(H45:H49,"&gt;0")</f>
        <v>0</v>
      </c>
      <c r="C79" s="189">
        <f>SUM(E38:E41)+($D$45*H45+$D$46*H46+$D$47*H47+$D$48*H48+$D$49*H49)*12/2080</f>
        <v>0</v>
      </c>
      <c r="D79" s="193">
        <f>SUM('Main Budget'!E33:E37)</f>
        <v>0</v>
      </c>
      <c r="E79" s="191">
        <v>0</v>
      </c>
    </row>
    <row r="80" spans="1:7" ht="14.25" hidden="1" customHeight="1" outlineLevel="1" x14ac:dyDescent="0.25">
      <c r="A80" s="188" t="s">
        <v>6</v>
      </c>
      <c r="B80" s="188">
        <f>COUNTIF(F33:F36,"&gt;0")+COUNTIF(I45:I49,"&gt;0")</f>
        <v>0</v>
      </c>
      <c r="C80" s="189">
        <f>SUM(F38:F41)+($D$45*I45+$D$46*I46+$D$47*I47+$D$48*I48+$D$49*I49)*12/2080</f>
        <v>0</v>
      </c>
      <c r="D80" s="193">
        <f>SUM('Main Budget'!F33:F37)</f>
        <v>0</v>
      </c>
      <c r="E80" s="191">
        <v>0</v>
      </c>
    </row>
    <row r="81" spans="1:5" ht="14.25" hidden="1" customHeight="1" outlineLevel="1" x14ac:dyDescent="0.25"/>
    <row r="82" spans="1:5" ht="14.25" hidden="1" customHeight="1" outlineLevel="1" x14ac:dyDescent="0.25">
      <c r="A82" s="176" t="s">
        <v>209</v>
      </c>
      <c r="B82" s="176" t="s">
        <v>208</v>
      </c>
      <c r="C82" s="188" t="s">
        <v>212</v>
      </c>
      <c r="D82" s="188" t="s">
        <v>211</v>
      </c>
      <c r="E82" s="188" t="s">
        <v>213</v>
      </c>
    </row>
    <row r="83" spans="1:5" ht="14.25" hidden="1" customHeight="1" outlineLevel="1" x14ac:dyDescent="0.25">
      <c r="A83" s="188" t="s">
        <v>2</v>
      </c>
      <c r="B83" s="188">
        <f>B53*COUNTIF(E53,"&gt;0")+B54*COUNTIF(E54,"&gt;0")+B55*COUNTIF(E55,"&gt;0")+B56*COUNTIF(E56,"&gt;0")+B57*COUNTIF(E57,"&gt;0")</f>
        <v>0</v>
      </c>
      <c r="C83" s="189">
        <f>($B$53*$D$53*E53+$B$54*$D$54*E54+$B$55*$D$55*E55+$B$56*$D$56*E56+$B$57*$D$57*E57)*12/2080</f>
        <v>0</v>
      </c>
      <c r="D83" s="211">
        <f>'Main Budget'!B38</f>
        <v>0</v>
      </c>
      <c r="E83" s="188">
        <v>0</v>
      </c>
    </row>
    <row r="84" spans="1:5" ht="14.25" hidden="1" customHeight="1" outlineLevel="1" x14ac:dyDescent="0.25">
      <c r="A84" s="188" t="s">
        <v>3</v>
      </c>
      <c r="B84" s="188">
        <f>$B$53*COUNTIF(F53,"&gt;0")+$B$54*COUNTIF(F54,"&gt;0")+$B$55*COUNTIF(F55,"&gt;0")+$B$56*COUNTIF(F56,"&gt;0")+$B$57*COUNTIF(F57,"&gt;0")</f>
        <v>0</v>
      </c>
      <c r="C84" s="189">
        <f>($B$53*$D$53*F53+$B$54*$D$54*F54+$B$55*$D$55*F55+$B$56*$D$56*F56+$B$57*$D$57*F57)*12/2080</f>
        <v>0</v>
      </c>
      <c r="D84" s="211">
        <f>'Main Budget'!C38</f>
        <v>0</v>
      </c>
      <c r="E84" s="188">
        <v>0</v>
      </c>
    </row>
    <row r="85" spans="1:5" ht="14.25" hidden="1" customHeight="1" outlineLevel="1" x14ac:dyDescent="0.25">
      <c r="A85" s="188" t="s">
        <v>4</v>
      </c>
      <c r="B85" s="188">
        <f>$B$53*COUNTIF(G53,"&gt;0")+$B$54*COUNTIF(G54,"&gt;0")+$B$55*COUNTIF(G55,"&gt;0")+$B$56*COUNTIF(G56,"&gt;0")+$B$57*COUNTIF(G57,"&gt;0")</f>
        <v>0</v>
      </c>
      <c r="C85" s="189">
        <f>($B$53*$D$53*G53+$B$54*$D$54*G54+$B$55*$D$55*G55+$B$56*$D$56*G56+$B$57*$D$57*G57)*12/2080</f>
        <v>0</v>
      </c>
      <c r="D85" s="211">
        <f>'Main Budget'!D38</f>
        <v>0</v>
      </c>
      <c r="E85" s="188">
        <v>0</v>
      </c>
    </row>
    <row r="86" spans="1:5" ht="14.25" hidden="1" customHeight="1" outlineLevel="1" x14ac:dyDescent="0.25">
      <c r="A86" s="188" t="s">
        <v>5</v>
      </c>
      <c r="B86" s="188">
        <f>$B$53*COUNTIF(H53,"&gt;0")+$B$54*COUNTIF(H54,"&gt;0")+$B$55*COUNTIF(H55,"&gt;0")+$B$56*COUNTIF(H56,"&gt;0")+$B$57*COUNTIF(H57,"&gt;0")</f>
        <v>0</v>
      </c>
      <c r="C86" s="189">
        <f>($B$53*$D$53*H53+$B$54*$D$54*H54+$B$55*$D$55*H55+$B$56*$D$56*H56+$B$57*$D$57*H57)*12/2080</f>
        <v>0</v>
      </c>
      <c r="D86" s="211">
        <f>'Main Budget'!E38</f>
        <v>0</v>
      </c>
      <c r="E86" s="188">
        <v>0</v>
      </c>
    </row>
    <row r="87" spans="1:5" ht="14.25" hidden="1" customHeight="1" outlineLevel="1" x14ac:dyDescent="0.25">
      <c r="A87" s="188" t="s">
        <v>6</v>
      </c>
      <c r="B87" s="188">
        <f>$B$53*COUNTIF(I53,"&gt;0")+$B$54*COUNTIF(I54,"&gt;0")+$B$55*COUNTIF(I55,"&gt;0")+$B$56*COUNTIF(I56,"&gt;0")+$B$57*COUNTIF(I57,"&gt;0")</f>
        <v>0</v>
      </c>
      <c r="C87" s="189">
        <f>($B$53*$D$53*I53+$B$54*$D$54*I54+$B$55*$D$55*I55+$B$56*$D$56*I56+$B$57*$D$57*I57)*12/2080</f>
        <v>0</v>
      </c>
      <c r="D87" s="211">
        <f>'Main Budget'!F38</f>
        <v>0</v>
      </c>
      <c r="E87" s="188">
        <v>0</v>
      </c>
    </row>
    <row r="88" spans="1:5" ht="14.25" hidden="1" customHeight="1" outlineLevel="1" x14ac:dyDescent="0.25"/>
    <row r="89" spans="1:5" ht="14.25" hidden="1" customHeight="1" outlineLevel="1" x14ac:dyDescent="0.25">
      <c r="A89" s="188" t="str">
        <f>A22</f>
        <v>Staff 1 (Replace text with title &amp; name)</v>
      </c>
      <c r="B89" s="188" t="s">
        <v>212</v>
      </c>
      <c r="C89" s="188" t="s">
        <v>211</v>
      </c>
      <c r="D89" s="188" t="s">
        <v>213</v>
      </c>
    </row>
    <row r="90" spans="1:5" ht="14.25" hidden="1" customHeight="1" outlineLevel="1" x14ac:dyDescent="0.25">
      <c r="A90" s="188" t="s">
        <v>2</v>
      </c>
      <c r="B90" s="188">
        <f>E22</f>
        <v>0</v>
      </c>
      <c r="C90" s="212">
        <f>'Main Budget'!B25</f>
        <v>0</v>
      </c>
      <c r="D90" s="212">
        <f>C90*Instruction!$E$5</f>
        <v>0</v>
      </c>
    </row>
    <row r="91" spans="1:5" ht="14.25" hidden="1" customHeight="1" outlineLevel="1" x14ac:dyDescent="0.25">
      <c r="A91" s="188" t="s">
        <v>3</v>
      </c>
      <c r="B91" s="188">
        <f>F22</f>
        <v>0</v>
      </c>
      <c r="C91" s="212">
        <f>'Main Budget'!C25</f>
        <v>0</v>
      </c>
      <c r="D91" s="212">
        <f>C91*Instruction!$E$8</f>
        <v>0</v>
      </c>
    </row>
    <row r="92" spans="1:5" ht="14.25" hidden="1" customHeight="1" outlineLevel="1" x14ac:dyDescent="0.25">
      <c r="A92" s="188" t="s">
        <v>4</v>
      </c>
      <c r="B92" s="188">
        <f>G22</f>
        <v>0</v>
      </c>
      <c r="C92" s="212">
        <f>'Main Budget'!D25</f>
        <v>0</v>
      </c>
      <c r="D92" s="212">
        <f>C92*Instruction!$E$8</f>
        <v>0</v>
      </c>
    </row>
    <row r="93" spans="1:5" ht="14.25" hidden="1" customHeight="1" outlineLevel="1" x14ac:dyDescent="0.25">
      <c r="A93" s="188" t="s">
        <v>5</v>
      </c>
      <c r="B93" s="188">
        <f>H22</f>
        <v>0</v>
      </c>
      <c r="C93" s="212">
        <f>'Main Budget'!E25</f>
        <v>0</v>
      </c>
      <c r="D93" s="212">
        <f>C93*Instruction!$E$8</f>
        <v>0</v>
      </c>
    </row>
    <row r="94" spans="1:5" ht="14.25" hidden="1" customHeight="1" outlineLevel="1" x14ac:dyDescent="0.25">
      <c r="A94" s="188" t="s">
        <v>6</v>
      </c>
      <c r="B94" s="188">
        <f>I22</f>
        <v>0</v>
      </c>
      <c r="C94" s="212">
        <f>'Main Budget'!F25</f>
        <v>0</v>
      </c>
      <c r="D94" s="212">
        <f>C94*Instruction!$E$8</f>
        <v>0</v>
      </c>
    </row>
    <row r="95" spans="1:5" ht="14.25" hidden="1" customHeight="1" outlineLevel="1" x14ac:dyDescent="0.25"/>
    <row r="96" spans="1:5" ht="14.25" hidden="1" customHeight="1" outlineLevel="1" x14ac:dyDescent="0.25">
      <c r="A96" s="188" t="str">
        <f>A23</f>
        <v xml:space="preserve">Staff 2 </v>
      </c>
      <c r="B96" s="188" t="s">
        <v>212</v>
      </c>
      <c r="C96" s="188" t="s">
        <v>211</v>
      </c>
      <c r="D96" s="188" t="s">
        <v>213</v>
      </c>
    </row>
    <row r="97" spans="1:4" ht="14.25" hidden="1" customHeight="1" outlineLevel="1" x14ac:dyDescent="0.25">
      <c r="A97" s="188" t="s">
        <v>2</v>
      </c>
      <c r="B97" s="188">
        <f>E23</f>
        <v>0</v>
      </c>
      <c r="C97" s="212">
        <f>'Main Budget'!B26</f>
        <v>0</v>
      </c>
      <c r="D97" s="212">
        <f>C97*Instruction!$E$5</f>
        <v>0</v>
      </c>
    </row>
    <row r="98" spans="1:4" ht="14.25" hidden="1" customHeight="1" outlineLevel="1" x14ac:dyDescent="0.25">
      <c r="A98" s="188" t="s">
        <v>3</v>
      </c>
      <c r="B98" s="188">
        <f>F23</f>
        <v>0</v>
      </c>
      <c r="C98" s="212">
        <f>'Main Budget'!C26</f>
        <v>0</v>
      </c>
      <c r="D98" s="212">
        <f>C98*Instruction!$E$8</f>
        <v>0</v>
      </c>
    </row>
    <row r="99" spans="1:4" ht="14.25" hidden="1" customHeight="1" outlineLevel="1" x14ac:dyDescent="0.25">
      <c r="A99" s="188" t="s">
        <v>4</v>
      </c>
      <c r="B99" s="188">
        <f>G23</f>
        <v>0</v>
      </c>
      <c r="C99" s="212">
        <f>'Main Budget'!D26</f>
        <v>0</v>
      </c>
      <c r="D99" s="212">
        <f>C99*Instruction!$E$8</f>
        <v>0</v>
      </c>
    </row>
    <row r="100" spans="1:4" ht="14.25" hidden="1" customHeight="1" outlineLevel="1" x14ac:dyDescent="0.25">
      <c r="A100" s="188" t="s">
        <v>5</v>
      </c>
      <c r="B100" s="188">
        <f>H23</f>
        <v>0</v>
      </c>
      <c r="C100" s="212">
        <f>'Main Budget'!E26</f>
        <v>0</v>
      </c>
      <c r="D100" s="212">
        <f>C100*Instruction!$E$8</f>
        <v>0</v>
      </c>
    </row>
    <row r="101" spans="1:4" ht="14.25" hidden="1" customHeight="1" outlineLevel="1" x14ac:dyDescent="0.25">
      <c r="A101" s="188" t="s">
        <v>6</v>
      </c>
      <c r="B101" s="188">
        <f>I23</f>
        <v>0</v>
      </c>
      <c r="C101" s="212">
        <f>'Main Budget'!F26</f>
        <v>0</v>
      </c>
      <c r="D101" s="212">
        <f>C101*Instruction!$E$8</f>
        <v>0</v>
      </c>
    </row>
    <row r="102" spans="1:4" ht="14.25" hidden="1" customHeight="1" outlineLevel="1" x14ac:dyDescent="0.25"/>
    <row r="103" spans="1:4" ht="14.25" hidden="1" customHeight="1" outlineLevel="1" x14ac:dyDescent="0.25">
      <c r="A103" s="188" t="str">
        <f>A24</f>
        <v xml:space="preserve">Staff 3 </v>
      </c>
      <c r="B103" s="188" t="s">
        <v>212</v>
      </c>
      <c r="C103" s="188" t="s">
        <v>211</v>
      </c>
      <c r="D103" s="188" t="s">
        <v>213</v>
      </c>
    </row>
    <row r="104" spans="1:4" ht="14.25" hidden="1" customHeight="1" outlineLevel="1" x14ac:dyDescent="0.25">
      <c r="A104" s="188" t="s">
        <v>2</v>
      </c>
      <c r="B104" s="188">
        <f>E24</f>
        <v>0</v>
      </c>
      <c r="C104" s="212">
        <f>'Main Budget'!B27</f>
        <v>0</v>
      </c>
      <c r="D104" s="212">
        <f>C104*Instruction!$E$5</f>
        <v>0</v>
      </c>
    </row>
    <row r="105" spans="1:4" ht="14.25" hidden="1" customHeight="1" outlineLevel="1" x14ac:dyDescent="0.25">
      <c r="A105" s="188" t="s">
        <v>3</v>
      </c>
      <c r="B105" s="188">
        <f>F24</f>
        <v>0</v>
      </c>
      <c r="C105" s="212">
        <f>'Main Budget'!C27</f>
        <v>0</v>
      </c>
      <c r="D105" s="212">
        <f>C105*Instruction!$E$8</f>
        <v>0</v>
      </c>
    </row>
    <row r="106" spans="1:4" ht="14.25" hidden="1" customHeight="1" outlineLevel="1" x14ac:dyDescent="0.25">
      <c r="A106" s="188" t="s">
        <v>4</v>
      </c>
      <c r="B106" s="188">
        <f>G24</f>
        <v>0</v>
      </c>
      <c r="C106" s="212">
        <f>'Main Budget'!D27</f>
        <v>0</v>
      </c>
      <c r="D106" s="212">
        <f>C106*Instruction!$E$8</f>
        <v>0</v>
      </c>
    </row>
    <row r="107" spans="1:4" ht="14.25" hidden="1" customHeight="1" outlineLevel="1" x14ac:dyDescent="0.25">
      <c r="A107" s="188" t="s">
        <v>5</v>
      </c>
      <c r="B107" s="188">
        <f>H24</f>
        <v>0</v>
      </c>
      <c r="C107" s="212">
        <f>'Main Budget'!E27</f>
        <v>0</v>
      </c>
      <c r="D107" s="212">
        <f>C107*Instruction!$E$8</f>
        <v>0</v>
      </c>
    </row>
    <row r="108" spans="1:4" ht="14.25" hidden="1" customHeight="1" outlineLevel="1" x14ac:dyDescent="0.25">
      <c r="A108" s="188" t="s">
        <v>6</v>
      </c>
      <c r="B108" s="188">
        <f>I24</f>
        <v>0</v>
      </c>
      <c r="C108" s="212">
        <f>'Main Budget'!F27</f>
        <v>0</v>
      </c>
      <c r="D108" s="212">
        <f>C108*Instruction!$E$8</f>
        <v>0</v>
      </c>
    </row>
    <row r="109" spans="1:4" ht="14.25" hidden="1" customHeight="1" outlineLevel="1" x14ac:dyDescent="0.25"/>
    <row r="110" spans="1:4" ht="14.25" hidden="1" customHeight="1" outlineLevel="1" x14ac:dyDescent="0.25">
      <c r="A110" s="188" t="str">
        <f>A25</f>
        <v xml:space="preserve">Staff 4 </v>
      </c>
      <c r="B110" s="188" t="s">
        <v>212</v>
      </c>
      <c r="C110" s="188" t="s">
        <v>211</v>
      </c>
      <c r="D110" s="188" t="s">
        <v>213</v>
      </c>
    </row>
    <row r="111" spans="1:4" ht="14.25" hidden="1" customHeight="1" outlineLevel="1" x14ac:dyDescent="0.25">
      <c r="A111" s="188" t="s">
        <v>2</v>
      </c>
      <c r="B111" s="188">
        <f>E25</f>
        <v>0</v>
      </c>
      <c r="C111" s="212">
        <f>'Main Budget'!B28</f>
        <v>0</v>
      </c>
      <c r="D111" s="212">
        <f>C111*Instruction!$E$5</f>
        <v>0</v>
      </c>
    </row>
    <row r="112" spans="1:4" ht="14.25" hidden="1" customHeight="1" outlineLevel="1" x14ac:dyDescent="0.25">
      <c r="A112" s="188" t="s">
        <v>3</v>
      </c>
      <c r="B112" s="188">
        <f>F25</f>
        <v>0</v>
      </c>
      <c r="C112" s="212">
        <f>'Main Budget'!C28</f>
        <v>0</v>
      </c>
      <c r="D112" s="212">
        <f>C112*Instruction!$E$8</f>
        <v>0</v>
      </c>
    </row>
    <row r="113" spans="1:4" ht="14.25" hidden="1" customHeight="1" outlineLevel="1" x14ac:dyDescent="0.25">
      <c r="A113" s="188" t="s">
        <v>4</v>
      </c>
      <c r="B113" s="188">
        <f>G25</f>
        <v>0</v>
      </c>
      <c r="C113" s="212">
        <f>'Main Budget'!D28</f>
        <v>0</v>
      </c>
      <c r="D113" s="212">
        <f>C113*Instruction!$E$8</f>
        <v>0</v>
      </c>
    </row>
    <row r="114" spans="1:4" ht="14.25" hidden="1" customHeight="1" outlineLevel="1" x14ac:dyDescent="0.25">
      <c r="A114" s="188" t="s">
        <v>5</v>
      </c>
      <c r="B114" s="188">
        <f>H25</f>
        <v>0</v>
      </c>
      <c r="C114" s="212">
        <f>'Main Budget'!E28</f>
        <v>0</v>
      </c>
      <c r="D114" s="212">
        <f>C114*Instruction!$E$8</f>
        <v>0</v>
      </c>
    </row>
    <row r="115" spans="1:4" ht="14.25" hidden="1" customHeight="1" outlineLevel="1" x14ac:dyDescent="0.25">
      <c r="A115" s="188" t="s">
        <v>6</v>
      </c>
      <c r="B115" s="188">
        <f>I25</f>
        <v>0</v>
      </c>
      <c r="C115" s="212">
        <f>'Main Budget'!F28</f>
        <v>0</v>
      </c>
      <c r="D115" s="212">
        <f>C115*Instruction!$E$8</f>
        <v>0</v>
      </c>
    </row>
    <row r="116" spans="1:4" ht="14.25" hidden="1" customHeight="1" outlineLevel="1" x14ac:dyDescent="0.25"/>
    <row r="117" spans="1:4" ht="14.25" hidden="1" customHeight="1" outlineLevel="1" x14ac:dyDescent="0.25">
      <c r="A117" s="188" t="str">
        <f>A26</f>
        <v>Staff 5</v>
      </c>
      <c r="B117" s="188" t="s">
        <v>212</v>
      </c>
      <c r="C117" s="188" t="s">
        <v>211</v>
      </c>
      <c r="D117" s="188" t="s">
        <v>213</v>
      </c>
    </row>
    <row r="118" spans="1:4" ht="14.25" hidden="1" customHeight="1" outlineLevel="1" x14ac:dyDescent="0.25">
      <c r="A118" s="188" t="s">
        <v>2</v>
      </c>
      <c r="B118" s="188">
        <f>E26</f>
        <v>0</v>
      </c>
      <c r="C118" s="212">
        <f>'Main Budget'!B29</f>
        <v>0</v>
      </c>
      <c r="D118" s="212">
        <f>C118*Instruction!$E$5</f>
        <v>0</v>
      </c>
    </row>
    <row r="119" spans="1:4" ht="14.25" hidden="1" customHeight="1" outlineLevel="1" x14ac:dyDescent="0.25">
      <c r="A119" s="188" t="s">
        <v>3</v>
      </c>
      <c r="B119" s="188">
        <f>F26</f>
        <v>0</v>
      </c>
      <c r="C119" s="212">
        <f>'Main Budget'!C29</f>
        <v>0</v>
      </c>
      <c r="D119" s="212">
        <f>C119*Instruction!$E$8</f>
        <v>0</v>
      </c>
    </row>
    <row r="120" spans="1:4" ht="14.25" hidden="1" customHeight="1" outlineLevel="1" x14ac:dyDescent="0.25">
      <c r="A120" s="188" t="s">
        <v>4</v>
      </c>
      <c r="B120" s="188">
        <f>G26</f>
        <v>0</v>
      </c>
      <c r="C120" s="212">
        <f>'Main Budget'!D29</f>
        <v>0</v>
      </c>
      <c r="D120" s="212">
        <f>C120*Instruction!$E$8</f>
        <v>0</v>
      </c>
    </row>
    <row r="121" spans="1:4" ht="14.25" hidden="1" customHeight="1" outlineLevel="1" x14ac:dyDescent="0.25">
      <c r="A121" s="188" t="s">
        <v>5</v>
      </c>
      <c r="B121" s="188">
        <f>H26</f>
        <v>0</v>
      </c>
      <c r="C121" s="212">
        <f>'Main Budget'!E29</f>
        <v>0</v>
      </c>
      <c r="D121" s="212">
        <f>C121*Instruction!$E$8</f>
        <v>0</v>
      </c>
    </row>
    <row r="122" spans="1:4" ht="14.25" hidden="1" customHeight="1" outlineLevel="1" x14ac:dyDescent="0.25">
      <c r="A122" s="188" t="s">
        <v>6</v>
      </c>
      <c r="B122" s="188">
        <f>I26</f>
        <v>0</v>
      </c>
      <c r="C122" s="212">
        <f>'Main Budget'!F29</f>
        <v>0</v>
      </c>
      <c r="D122" s="212">
        <f>C122*Instruction!$E$8</f>
        <v>0</v>
      </c>
    </row>
    <row r="123" spans="1:4" ht="14.25" customHeight="1" collapsed="1" x14ac:dyDescent="0.25"/>
    <row r="124" spans="1:4" ht="14.25" customHeight="1" x14ac:dyDescent="0.25"/>
    <row r="125" spans="1:4" ht="14.25" customHeight="1" x14ac:dyDescent="0.25"/>
    <row r="126" spans="1:4" ht="14.25" customHeight="1" x14ac:dyDescent="0.25"/>
    <row r="127" spans="1:4" ht="14.25" customHeight="1" x14ac:dyDescent="0.25"/>
    <row r="128" spans="1:4"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row r="1013" ht="14.25" customHeight="1" x14ac:dyDescent="0.25"/>
    <row r="1014" ht="14.25" customHeight="1" x14ac:dyDescent="0.25"/>
    <row r="1015" ht="14.25" customHeight="1" x14ac:dyDescent="0.25"/>
    <row r="1016" ht="14.25" customHeight="1" x14ac:dyDescent="0.25"/>
    <row r="1017" ht="14.25" customHeight="1" x14ac:dyDescent="0.25"/>
  </sheetData>
  <sheetProtection algorithmName="SHA-512" hashValue="YOAFfNUk6Mk1soF+4cWLpVtdfQynHL7yJ8V6qHiObGMey+PQcyD/kh3oX1TZE/WphV8xE57Pdb4cP1SzYaorSA==" saltValue="zPTKWVpXa6hVPXODurM2rQ==" spinCount="100000" sheet="1" objects="1" scenarios="1"/>
  <mergeCells count="2">
    <mergeCell ref="E51:I51"/>
    <mergeCell ref="E43:I43"/>
  </mergeCells>
  <hyperlinks>
    <hyperlink ref="A60" r:id="rId1" xr:uid="{00000000-0004-0000-0100-000000000000}"/>
    <hyperlink ref="A63" r:id="rId2" xr:uid="{00000000-0004-0000-0100-000001000000}"/>
    <hyperlink ref="A66" r:id="rId3" xr:uid="{00000000-0004-0000-0100-000002000000}"/>
  </hyperlinks>
  <pageMargins left="0.7" right="0.7" top="0.75" bottom="0.75" header="0" footer="0"/>
  <pageSetup orientation="portrait" r:id="rId4"/>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1029"/>
  <sheetViews>
    <sheetView zoomScaleNormal="100" workbookViewId="0">
      <selection activeCell="B1" sqref="B1:G1048576"/>
    </sheetView>
  </sheetViews>
  <sheetFormatPr defaultColWidth="12.625" defaultRowHeight="15" customHeight="1" outlineLevelRow="1" x14ac:dyDescent="0.25"/>
  <cols>
    <col min="1" max="1" width="35.5" style="176" customWidth="1"/>
    <col min="2" max="2" width="36.75" style="176" customWidth="1"/>
    <col min="3" max="5" width="10.625" style="176" hidden="1" customWidth="1"/>
    <col min="6" max="6" width="4.625" style="176" hidden="1" customWidth="1"/>
    <col min="7" max="26" width="9.5" style="176" customWidth="1"/>
    <col min="27" max="16384" width="12.625" style="176"/>
  </cols>
  <sheetData>
    <row r="1" spans="1:17" x14ac:dyDescent="0.25">
      <c r="A1" s="213" t="s">
        <v>42</v>
      </c>
      <c r="B1" s="213" t="s">
        <v>2</v>
      </c>
      <c r="C1" s="213" t="s">
        <v>3</v>
      </c>
      <c r="D1" s="213" t="s">
        <v>4</v>
      </c>
      <c r="E1" s="213" t="s">
        <v>5</v>
      </c>
      <c r="F1" s="213" t="s">
        <v>6</v>
      </c>
      <c r="Q1" s="176" t="s">
        <v>220</v>
      </c>
    </row>
    <row r="2" spans="1:17" x14ac:dyDescent="0.25">
      <c r="A2" s="214"/>
      <c r="B2" s="215"/>
      <c r="C2" s="215"/>
      <c r="D2" s="215"/>
      <c r="E2" s="215"/>
      <c r="F2" s="215"/>
    </row>
    <row r="3" spans="1:17" ht="15" customHeight="1" x14ac:dyDescent="0.25">
      <c r="A3" s="216"/>
      <c r="B3" s="530" t="s">
        <v>316</v>
      </c>
      <c r="C3" s="530"/>
      <c r="D3" s="530"/>
      <c r="E3" s="530"/>
      <c r="F3" s="531"/>
    </row>
    <row r="4" spans="1:17" ht="15" customHeight="1" x14ac:dyDescent="0.25">
      <c r="A4" s="321" t="s">
        <v>275</v>
      </c>
      <c r="B4" s="322"/>
      <c r="C4" s="322"/>
      <c r="D4" s="323"/>
      <c r="E4" s="322"/>
      <c r="F4" s="322"/>
    </row>
    <row r="5" spans="1:17" ht="15" customHeight="1" x14ac:dyDescent="0.25">
      <c r="A5" s="321" t="s">
        <v>44</v>
      </c>
      <c r="B5" s="322"/>
      <c r="C5" s="322"/>
      <c r="D5" s="323"/>
      <c r="E5" s="322"/>
      <c r="F5" s="322"/>
    </row>
    <row r="6" spans="1:17" ht="15" customHeight="1" x14ac:dyDescent="0.25">
      <c r="A6" s="321" t="s">
        <v>77</v>
      </c>
      <c r="B6" s="322"/>
      <c r="C6" s="322"/>
      <c r="D6" s="323"/>
      <c r="E6" s="322"/>
      <c r="F6" s="322"/>
    </row>
    <row r="7" spans="1:17" ht="15" customHeight="1" x14ac:dyDescent="0.25">
      <c r="A7" s="321" t="s">
        <v>78</v>
      </c>
      <c r="B7" s="322"/>
      <c r="C7" s="322"/>
      <c r="D7" s="323"/>
      <c r="E7" s="322"/>
      <c r="F7" s="322"/>
    </row>
    <row r="8" spans="1:17" ht="15" customHeight="1" x14ac:dyDescent="0.25">
      <c r="A8" s="321" t="s">
        <v>79</v>
      </c>
      <c r="B8" s="322"/>
      <c r="C8" s="322"/>
      <c r="D8" s="323"/>
      <c r="E8" s="322"/>
      <c r="F8" s="322"/>
    </row>
    <row r="9" spans="1:17" ht="15" customHeight="1" x14ac:dyDescent="0.25">
      <c r="A9" s="398" t="s">
        <v>80</v>
      </c>
      <c r="B9" s="399"/>
      <c r="C9" s="399"/>
      <c r="D9" s="397"/>
      <c r="E9" s="399"/>
      <c r="F9" s="399"/>
    </row>
    <row r="10" spans="1:17" ht="15" customHeight="1" x14ac:dyDescent="0.25">
      <c r="A10" s="401" t="s">
        <v>43</v>
      </c>
      <c r="B10" s="293">
        <f>SUM(B4:B9)</f>
        <v>0</v>
      </c>
      <c r="C10" s="293">
        <f t="shared" ref="C10:F10" si="0">SUM(C4:C9)</f>
        <v>0</v>
      </c>
      <c r="D10" s="293">
        <f t="shared" si="0"/>
        <v>0</v>
      </c>
      <c r="E10" s="293">
        <f t="shared" si="0"/>
        <v>0</v>
      </c>
      <c r="F10" s="293">
        <f t="shared" si="0"/>
        <v>0</v>
      </c>
    </row>
    <row r="11" spans="1:17" ht="15.6" customHeight="1" x14ac:dyDescent="0.25">
      <c r="A11" s="217"/>
      <c r="B11" s="217"/>
      <c r="C11" s="217"/>
      <c r="D11" s="217"/>
      <c r="E11" s="217"/>
      <c r="F11" s="400"/>
    </row>
    <row r="12" spans="1:17" ht="15.6" hidden="1" customHeight="1" x14ac:dyDescent="0.25">
      <c r="A12" s="217"/>
      <c r="B12" s="532" t="s">
        <v>288</v>
      </c>
      <c r="C12" s="532"/>
      <c r="D12" s="532"/>
      <c r="E12" s="532"/>
      <c r="F12" s="533"/>
    </row>
    <row r="13" spans="1:17" hidden="1" x14ac:dyDescent="0.25">
      <c r="A13" s="324" t="s">
        <v>113</v>
      </c>
      <c r="B13" s="325"/>
      <c r="C13" s="325"/>
      <c r="D13" s="325"/>
      <c r="E13" s="325"/>
      <c r="F13" s="325"/>
    </row>
    <row r="14" spans="1:17" hidden="1" x14ac:dyDescent="0.25">
      <c r="A14" s="326" t="s">
        <v>114</v>
      </c>
      <c r="B14" s="327"/>
      <c r="C14" s="327"/>
      <c r="D14" s="327"/>
      <c r="E14" s="327"/>
      <c r="F14" s="327"/>
    </row>
    <row r="15" spans="1:17" hidden="1" x14ac:dyDescent="0.25">
      <c r="A15" s="328" t="s">
        <v>115</v>
      </c>
      <c r="B15" s="329"/>
      <c r="C15" s="329"/>
      <c r="D15" s="329"/>
      <c r="E15" s="329"/>
      <c r="F15" s="329"/>
    </row>
    <row r="16" spans="1:17" hidden="1" x14ac:dyDescent="0.25">
      <c r="A16" s="330" t="s">
        <v>56</v>
      </c>
      <c r="B16" s="331"/>
      <c r="C16" s="331"/>
      <c r="D16" s="331"/>
      <c r="E16" s="331"/>
      <c r="F16" s="331"/>
    </row>
    <row r="17" spans="1:6" hidden="1" x14ac:dyDescent="0.25">
      <c r="A17" s="332" t="s">
        <v>57</v>
      </c>
      <c r="B17" s="333"/>
      <c r="C17" s="333"/>
      <c r="D17" s="333"/>
      <c r="E17" s="333"/>
      <c r="F17" s="333"/>
    </row>
    <row r="18" spans="1:6" hidden="1" x14ac:dyDescent="0.25">
      <c r="A18" s="395" t="s">
        <v>43</v>
      </c>
      <c r="B18" s="227">
        <f>SUM(B13:B17)</f>
        <v>0</v>
      </c>
      <c r="C18" s="227">
        <f>SUM(C13:C17)</f>
        <v>0</v>
      </c>
      <c r="D18" s="227">
        <f>SUM(D13:D17)</f>
        <v>0</v>
      </c>
      <c r="E18" s="227">
        <f>SUM(E13:E17)</f>
        <v>0</v>
      </c>
      <c r="F18" s="227">
        <f>SUM(F13:F17)</f>
        <v>0</v>
      </c>
    </row>
    <row r="19" spans="1:6" hidden="1" x14ac:dyDescent="0.25">
      <c r="A19" s="218" t="s">
        <v>236</v>
      </c>
      <c r="B19" s="402"/>
      <c r="C19" s="402"/>
      <c r="D19" s="402"/>
      <c r="E19" s="402"/>
      <c r="F19" s="402"/>
    </row>
    <row r="20" spans="1:6" hidden="1" outlineLevel="1" x14ac:dyDescent="0.25">
      <c r="A20" s="219"/>
      <c r="B20" s="220"/>
      <c r="C20" s="220"/>
      <c r="D20" s="220"/>
      <c r="E20" s="220"/>
      <c r="F20" s="220"/>
    </row>
    <row r="21" spans="1:6" hidden="1" outlineLevel="1" x14ac:dyDescent="0.25">
      <c r="A21" s="217"/>
      <c r="B21" s="532" t="s">
        <v>289</v>
      </c>
      <c r="C21" s="532"/>
      <c r="D21" s="532"/>
      <c r="E21" s="532"/>
      <c r="F21" s="533"/>
    </row>
    <row r="22" spans="1:6" hidden="1" outlineLevel="1" x14ac:dyDescent="0.25">
      <c r="A22" s="324" t="s">
        <v>113</v>
      </c>
      <c r="B22" s="325"/>
      <c r="C22" s="325"/>
      <c r="D22" s="325"/>
      <c r="E22" s="325"/>
      <c r="F22" s="325"/>
    </row>
    <row r="23" spans="1:6" hidden="1" outlineLevel="1" x14ac:dyDescent="0.25">
      <c r="A23" s="326" t="s">
        <v>114</v>
      </c>
      <c r="B23" s="327"/>
      <c r="C23" s="327"/>
      <c r="D23" s="327"/>
      <c r="E23" s="327"/>
      <c r="F23" s="327"/>
    </row>
    <row r="24" spans="1:6" hidden="1" outlineLevel="1" x14ac:dyDescent="0.25">
      <c r="A24" s="328" t="s">
        <v>115</v>
      </c>
      <c r="B24" s="329"/>
      <c r="C24" s="329"/>
      <c r="D24" s="329"/>
      <c r="E24" s="329"/>
      <c r="F24" s="329"/>
    </row>
    <row r="25" spans="1:6" hidden="1" outlineLevel="1" x14ac:dyDescent="0.25">
      <c r="A25" s="330" t="s">
        <v>56</v>
      </c>
      <c r="B25" s="331"/>
      <c r="C25" s="331"/>
      <c r="D25" s="331"/>
      <c r="E25" s="331"/>
      <c r="F25" s="331"/>
    </row>
    <row r="26" spans="1:6" hidden="1" outlineLevel="1" x14ac:dyDescent="0.25">
      <c r="A26" s="332" t="s">
        <v>57</v>
      </c>
      <c r="B26" s="333"/>
      <c r="C26" s="333"/>
      <c r="D26" s="333"/>
      <c r="E26" s="333"/>
      <c r="F26" s="333"/>
    </row>
    <row r="27" spans="1:6" hidden="1" outlineLevel="1" x14ac:dyDescent="0.25">
      <c r="A27" s="395" t="s">
        <v>43</v>
      </c>
      <c r="B27" s="227">
        <f>SUM(B22:B26)</f>
        <v>0</v>
      </c>
      <c r="C27" s="227">
        <f>SUM(C22:C26)</f>
        <v>0</v>
      </c>
      <c r="D27" s="227">
        <f>SUM(D22:D26)</f>
        <v>0</v>
      </c>
      <c r="E27" s="227">
        <f>SUM(E22:E26)</f>
        <v>0</v>
      </c>
      <c r="F27" s="227">
        <f>SUM(F22:F26)</f>
        <v>0</v>
      </c>
    </row>
    <row r="28" spans="1:6" hidden="1" outlineLevel="1" x14ac:dyDescent="0.25">
      <c r="A28" s="218" t="s">
        <v>236</v>
      </c>
      <c r="B28" s="402"/>
      <c r="C28" s="402"/>
      <c r="D28" s="402"/>
      <c r="E28" s="402"/>
      <c r="F28" s="402"/>
    </row>
    <row r="29" spans="1:6" hidden="1" outlineLevel="1" x14ac:dyDescent="0.25">
      <c r="A29" s="219"/>
      <c r="B29" s="220"/>
      <c r="C29" s="220"/>
      <c r="D29" s="220"/>
      <c r="E29" s="220"/>
      <c r="F29" s="220"/>
    </row>
    <row r="30" spans="1:6" hidden="1" outlineLevel="1" x14ac:dyDescent="0.25">
      <c r="A30" s="217"/>
      <c r="B30" s="532" t="s">
        <v>290</v>
      </c>
      <c r="C30" s="532"/>
      <c r="D30" s="532"/>
      <c r="E30" s="532"/>
      <c r="F30" s="533"/>
    </row>
    <row r="31" spans="1:6" hidden="1" outlineLevel="1" x14ac:dyDescent="0.25">
      <c r="A31" s="324" t="s">
        <v>113</v>
      </c>
      <c r="B31" s="325"/>
      <c r="C31" s="325"/>
      <c r="D31" s="325"/>
      <c r="E31" s="325"/>
      <c r="F31" s="325"/>
    </row>
    <row r="32" spans="1:6" hidden="1" outlineLevel="1" x14ac:dyDescent="0.25">
      <c r="A32" s="326" t="s">
        <v>114</v>
      </c>
      <c r="B32" s="327"/>
      <c r="C32" s="327"/>
      <c r="D32" s="327"/>
      <c r="E32" s="327"/>
      <c r="F32" s="327"/>
    </row>
    <row r="33" spans="1:6" hidden="1" outlineLevel="1" x14ac:dyDescent="0.25">
      <c r="A33" s="328" t="s">
        <v>115</v>
      </c>
      <c r="B33" s="329"/>
      <c r="C33" s="329"/>
      <c r="D33" s="329"/>
      <c r="E33" s="329"/>
      <c r="F33" s="329"/>
    </row>
    <row r="34" spans="1:6" hidden="1" outlineLevel="1" x14ac:dyDescent="0.25">
      <c r="A34" s="330" t="s">
        <v>56</v>
      </c>
      <c r="B34" s="331"/>
      <c r="C34" s="331"/>
      <c r="D34" s="331"/>
      <c r="E34" s="331"/>
      <c r="F34" s="331"/>
    </row>
    <row r="35" spans="1:6" hidden="1" outlineLevel="1" x14ac:dyDescent="0.25">
      <c r="A35" s="332" t="s">
        <v>57</v>
      </c>
      <c r="B35" s="333"/>
      <c r="C35" s="333"/>
      <c r="D35" s="333"/>
      <c r="E35" s="333"/>
      <c r="F35" s="333"/>
    </row>
    <row r="36" spans="1:6" hidden="1" outlineLevel="1" x14ac:dyDescent="0.25">
      <c r="A36" s="395" t="s">
        <v>43</v>
      </c>
      <c r="B36" s="227">
        <f>SUM(B31:B35)</f>
        <v>0</v>
      </c>
      <c r="C36" s="227">
        <f>SUM(C31:C35)</f>
        <v>0</v>
      </c>
      <c r="D36" s="227">
        <f>SUM(D31:D35)</f>
        <v>0</v>
      </c>
      <c r="E36" s="227">
        <f>SUM(E31:E35)</f>
        <v>0</v>
      </c>
      <c r="F36" s="227">
        <f>SUM(F31:F35)</f>
        <v>0</v>
      </c>
    </row>
    <row r="37" spans="1:6" hidden="1" outlineLevel="1" x14ac:dyDescent="0.25">
      <c r="A37" s="218" t="s">
        <v>236</v>
      </c>
      <c r="B37" s="402"/>
      <c r="C37" s="402"/>
      <c r="D37" s="402"/>
      <c r="E37" s="402"/>
      <c r="F37" s="402"/>
    </row>
    <row r="38" spans="1:6" hidden="1" collapsed="1" x14ac:dyDescent="0.25">
      <c r="A38" s="219"/>
      <c r="B38" s="220"/>
      <c r="C38" s="220"/>
      <c r="D38" s="220"/>
      <c r="E38" s="220"/>
      <c r="F38" s="220"/>
    </row>
    <row r="39" spans="1:6" x14ac:dyDescent="0.25">
      <c r="A39" s="529" t="s">
        <v>18</v>
      </c>
      <c r="B39" s="529"/>
      <c r="C39" s="529"/>
      <c r="D39" s="529"/>
      <c r="E39" s="529"/>
      <c r="F39" s="529"/>
    </row>
    <row r="40" spans="1:6" x14ac:dyDescent="0.25">
      <c r="A40" s="187" t="s">
        <v>19</v>
      </c>
    </row>
    <row r="41" spans="1:6" x14ac:dyDescent="0.25">
      <c r="A41" s="334"/>
      <c r="B41" s="335"/>
      <c r="C41" s="335"/>
      <c r="D41" s="335"/>
      <c r="E41" s="335"/>
      <c r="F41" s="335"/>
    </row>
    <row r="42" spans="1:6" x14ac:dyDescent="0.25">
      <c r="A42" s="334"/>
      <c r="B42" s="335"/>
      <c r="C42" s="335"/>
      <c r="D42" s="335"/>
      <c r="E42" s="335"/>
      <c r="F42" s="335"/>
    </row>
    <row r="43" spans="1:6" x14ac:dyDescent="0.25">
      <c r="A43" s="334"/>
      <c r="B43" s="335"/>
      <c r="C43" s="335"/>
      <c r="D43" s="335"/>
      <c r="E43" s="335"/>
      <c r="F43" s="335"/>
    </row>
    <row r="44" spans="1:6" x14ac:dyDescent="0.25">
      <c r="A44" s="334"/>
      <c r="B44" s="335"/>
      <c r="C44" s="335"/>
      <c r="D44" s="335"/>
      <c r="E44" s="335"/>
      <c r="F44" s="335"/>
    </row>
    <row r="45" spans="1:6" x14ac:dyDescent="0.25">
      <c r="A45" s="334"/>
      <c r="B45" s="335"/>
      <c r="C45" s="335"/>
      <c r="D45" s="335"/>
      <c r="E45" s="335"/>
      <c r="F45" s="335"/>
    </row>
    <row r="46" spans="1:6" x14ac:dyDescent="0.25">
      <c r="A46" s="336"/>
      <c r="B46" s="337"/>
      <c r="C46" s="338"/>
      <c r="D46" s="337"/>
      <c r="E46" s="337"/>
      <c r="F46" s="337"/>
    </row>
    <row r="47" spans="1:6" x14ac:dyDescent="0.25">
      <c r="A47" s="339"/>
      <c r="B47" s="340"/>
      <c r="C47" s="340"/>
      <c r="D47" s="340"/>
      <c r="E47" s="340"/>
      <c r="F47" s="340"/>
    </row>
    <row r="48" spans="1:6" x14ac:dyDescent="0.25">
      <c r="A48" s="341"/>
      <c r="B48" s="340"/>
      <c r="C48" s="340"/>
      <c r="D48" s="340"/>
      <c r="E48" s="340"/>
      <c r="F48" s="340"/>
    </row>
    <row r="49" spans="1:6" x14ac:dyDescent="0.25">
      <c r="A49" s="339"/>
      <c r="B49" s="340"/>
      <c r="C49" s="340"/>
      <c r="D49" s="340"/>
      <c r="E49" s="340"/>
      <c r="F49" s="340"/>
    </row>
    <row r="50" spans="1:6" x14ac:dyDescent="0.25">
      <c r="A50" s="339"/>
      <c r="B50" s="340"/>
      <c r="C50" s="340"/>
      <c r="D50" s="340"/>
      <c r="E50" s="340"/>
      <c r="F50" s="340"/>
    </row>
    <row r="51" spans="1:6" x14ac:dyDescent="0.25">
      <c r="A51" s="339"/>
      <c r="B51" s="340"/>
      <c r="C51" s="340"/>
      <c r="D51" s="340"/>
      <c r="E51" s="340"/>
      <c r="F51" s="340"/>
    </row>
    <row r="52" spans="1:6" x14ac:dyDescent="0.25">
      <c r="A52" s="339"/>
      <c r="B52" s="340"/>
      <c r="C52" s="340"/>
      <c r="D52" s="340"/>
      <c r="E52" s="340"/>
      <c r="F52" s="340"/>
    </row>
    <row r="53" spans="1:6" x14ac:dyDescent="0.25">
      <c r="A53" s="221" t="s">
        <v>43</v>
      </c>
      <c r="B53" s="222">
        <f t="shared" ref="B53:F53" si="1">SUM(B41:B52)</f>
        <v>0</v>
      </c>
      <c r="C53" s="222">
        <f t="shared" si="1"/>
        <v>0</v>
      </c>
      <c r="D53" s="222">
        <f t="shared" si="1"/>
        <v>0</v>
      </c>
      <c r="E53" s="222">
        <f t="shared" si="1"/>
        <v>0</v>
      </c>
      <c r="F53" s="222">
        <f t="shared" si="1"/>
        <v>0</v>
      </c>
    </row>
    <row r="54" spans="1:6" x14ac:dyDescent="0.25">
      <c r="A54" s="221"/>
      <c r="B54" s="222"/>
      <c r="C54" s="222"/>
      <c r="D54" s="222"/>
      <c r="E54" s="222"/>
      <c r="F54" s="222"/>
    </row>
    <row r="55" spans="1:6" x14ac:dyDescent="0.25">
      <c r="A55" s="304" t="s">
        <v>222</v>
      </c>
      <c r="B55" s="342"/>
      <c r="C55" s="342"/>
      <c r="D55" s="342"/>
      <c r="E55" s="342"/>
      <c r="F55" s="342"/>
    </row>
    <row r="56" spans="1:6" x14ac:dyDescent="0.25">
      <c r="A56" s="223"/>
      <c r="B56" s="224"/>
      <c r="C56" s="224"/>
      <c r="D56" s="224"/>
      <c r="E56" s="224"/>
      <c r="F56" s="224"/>
    </row>
    <row r="57" spans="1:6" x14ac:dyDescent="0.25">
      <c r="A57" s="225" t="s">
        <v>23</v>
      </c>
      <c r="B57" s="226"/>
      <c r="C57" s="226"/>
      <c r="D57" s="226"/>
      <c r="E57" s="226"/>
      <c r="F57" s="226"/>
    </row>
    <row r="58" spans="1:6" x14ac:dyDescent="0.25">
      <c r="A58" s="343"/>
      <c r="B58" s="344"/>
      <c r="C58" s="344"/>
      <c r="D58" s="344"/>
      <c r="E58" s="344"/>
      <c r="F58" s="344"/>
    </row>
    <row r="59" spans="1:6" x14ac:dyDescent="0.25">
      <c r="A59" s="345"/>
      <c r="B59" s="344"/>
      <c r="C59" s="344"/>
      <c r="D59" s="344"/>
      <c r="E59" s="344"/>
      <c r="F59" s="344"/>
    </row>
    <row r="60" spans="1:6" x14ac:dyDescent="0.25">
      <c r="A60" s="346"/>
      <c r="B60" s="347"/>
      <c r="C60" s="347"/>
      <c r="D60" s="347"/>
      <c r="E60" s="347"/>
      <c r="F60" s="347"/>
    </row>
    <row r="61" spans="1:6" x14ac:dyDescent="0.25">
      <c r="A61" s="348"/>
      <c r="B61" s="344"/>
      <c r="C61" s="344"/>
      <c r="D61" s="344"/>
      <c r="E61" s="344"/>
      <c r="F61" s="344"/>
    </row>
    <row r="62" spans="1:6" x14ac:dyDescent="0.25">
      <c r="A62" s="349"/>
      <c r="B62" s="344"/>
      <c r="C62" s="344"/>
      <c r="D62" s="344"/>
      <c r="E62" s="344"/>
      <c r="F62" s="344"/>
    </row>
    <row r="63" spans="1:6" x14ac:dyDescent="0.25">
      <c r="A63" s="221" t="s">
        <v>43</v>
      </c>
      <c r="B63" s="222">
        <f>SUM(B58:B62)</f>
        <v>0</v>
      </c>
      <c r="C63" s="222">
        <f t="shared" ref="C63:F63" si="2">SUM(C58:C62)</f>
        <v>0</v>
      </c>
      <c r="D63" s="222">
        <f t="shared" si="2"/>
        <v>0</v>
      </c>
      <c r="E63" s="222">
        <f t="shared" si="2"/>
        <v>0</v>
      </c>
      <c r="F63" s="222">
        <f t="shared" si="2"/>
        <v>0</v>
      </c>
    </row>
    <row r="64" spans="1:6" x14ac:dyDescent="0.25">
      <c r="A64" s="219"/>
      <c r="B64" s="227"/>
      <c r="C64" s="227"/>
      <c r="D64" s="227"/>
      <c r="E64" s="227"/>
      <c r="F64" s="227"/>
    </row>
    <row r="65" spans="1:6" x14ac:dyDescent="0.25">
      <c r="A65" s="228" t="s">
        <v>21</v>
      </c>
      <c r="B65" s="226"/>
      <c r="C65" s="226"/>
      <c r="D65" s="226"/>
      <c r="E65" s="226"/>
      <c r="F65" s="226"/>
    </row>
    <row r="66" spans="1:6" x14ac:dyDescent="0.25">
      <c r="A66" s="350"/>
      <c r="B66" s="351"/>
      <c r="C66" s="351"/>
      <c r="D66" s="351"/>
      <c r="E66" s="351"/>
      <c r="F66" s="351"/>
    </row>
    <row r="67" spans="1:6" x14ac:dyDescent="0.25">
      <c r="A67" s="352"/>
      <c r="B67" s="353"/>
      <c r="C67" s="353"/>
      <c r="D67" s="353"/>
      <c r="E67" s="353"/>
      <c r="F67" s="353"/>
    </row>
    <row r="68" spans="1:6" x14ac:dyDescent="0.25">
      <c r="A68" s="354"/>
      <c r="B68" s="353"/>
      <c r="C68" s="353"/>
      <c r="D68" s="353"/>
      <c r="E68" s="353"/>
      <c r="F68" s="353"/>
    </row>
    <row r="69" spans="1:6" x14ac:dyDescent="0.25">
      <c r="A69" s="354"/>
      <c r="B69" s="353"/>
      <c r="C69" s="353"/>
      <c r="D69" s="353"/>
      <c r="E69" s="353"/>
      <c r="F69" s="353"/>
    </row>
    <row r="70" spans="1:6" x14ac:dyDescent="0.25">
      <c r="A70" s="221" t="s">
        <v>43</v>
      </c>
      <c r="B70" s="222">
        <f>SUM(B66:B69)</f>
        <v>0</v>
      </c>
      <c r="C70" s="222">
        <f>SUM(C66:C69)</f>
        <v>0</v>
      </c>
      <c r="D70" s="222">
        <f>SUM(D66:D69)</f>
        <v>0</v>
      </c>
      <c r="E70" s="222">
        <f>SUM(E66:E69)</f>
        <v>0</v>
      </c>
      <c r="F70" s="222">
        <f>SUM(F66:F69)</f>
        <v>0</v>
      </c>
    </row>
    <row r="71" spans="1:6" x14ac:dyDescent="0.25">
      <c r="A71" s="219"/>
      <c r="B71" s="220"/>
      <c r="C71" s="220"/>
      <c r="D71" s="220"/>
      <c r="E71" s="220"/>
      <c r="F71" s="220"/>
    </row>
    <row r="72" spans="1:6" x14ac:dyDescent="0.25">
      <c r="A72" s="195" t="s">
        <v>116</v>
      </c>
      <c r="B72" s="229"/>
      <c r="C72" s="229"/>
      <c r="D72" s="229"/>
      <c r="E72" s="229"/>
      <c r="F72" s="229"/>
    </row>
    <row r="73" spans="1:6" x14ac:dyDescent="0.25">
      <c r="A73" s="355"/>
      <c r="B73" s="356"/>
      <c r="C73" s="356"/>
      <c r="D73" s="356"/>
      <c r="E73" s="356"/>
      <c r="F73" s="356"/>
    </row>
    <row r="74" spans="1:6" x14ac:dyDescent="0.25">
      <c r="A74" s="355"/>
      <c r="B74" s="356"/>
      <c r="C74" s="356"/>
      <c r="D74" s="356"/>
      <c r="E74" s="356"/>
      <c r="F74" s="356"/>
    </row>
    <row r="75" spans="1:6" x14ac:dyDescent="0.25">
      <c r="A75" s="355"/>
      <c r="B75" s="356"/>
      <c r="C75" s="356"/>
      <c r="D75" s="356"/>
      <c r="E75" s="356"/>
      <c r="F75" s="356"/>
    </row>
    <row r="76" spans="1:6" x14ac:dyDescent="0.25">
      <c r="A76" s="221" t="s">
        <v>43</v>
      </c>
      <c r="B76" s="222">
        <f>SUM(B73:B75)</f>
        <v>0</v>
      </c>
      <c r="C76" s="222">
        <f>SUM(C73:C75)</f>
        <v>0</v>
      </c>
      <c r="D76" s="222">
        <f>SUM(D73:D75)</f>
        <v>0</v>
      </c>
      <c r="E76" s="222">
        <f>SUM(E73:E75)</f>
        <v>0</v>
      </c>
      <c r="F76" s="222">
        <f>SUM(F73:F75)</f>
        <v>0</v>
      </c>
    </row>
    <row r="77" spans="1:6" x14ac:dyDescent="0.25">
      <c r="A77" s="219"/>
      <c r="B77" s="220"/>
      <c r="C77" s="220"/>
      <c r="D77" s="220"/>
      <c r="E77" s="220"/>
      <c r="F77" s="220"/>
    </row>
    <row r="78" spans="1:6" hidden="1" x14ac:dyDescent="0.25">
      <c r="A78" s="195" t="s">
        <v>117</v>
      </c>
      <c r="B78" s="229"/>
      <c r="C78" s="229"/>
      <c r="D78" s="229"/>
      <c r="E78" s="229"/>
      <c r="F78" s="229"/>
    </row>
    <row r="79" spans="1:6" hidden="1" x14ac:dyDescent="0.25">
      <c r="A79" s="357"/>
      <c r="B79" s="358"/>
      <c r="C79" s="358"/>
      <c r="D79" s="358"/>
      <c r="E79" s="358"/>
      <c r="F79" s="358"/>
    </row>
    <row r="80" spans="1:6" hidden="1" x14ac:dyDescent="0.25">
      <c r="A80" s="357"/>
      <c r="B80" s="358"/>
      <c r="C80" s="358"/>
      <c r="D80" s="358"/>
      <c r="E80" s="358"/>
      <c r="F80" s="358"/>
    </row>
    <row r="81" spans="1:9" hidden="1" x14ac:dyDescent="0.25">
      <c r="A81" s="357"/>
      <c r="B81" s="358"/>
      <c r="C81" s="358"/>
      <c r="D81" s="358"/>
      <c r="E81" s="358"/>
      <c r="F81" s="358"/>
    </row>
    <row r="82" spans="1:9" hidden="1" x14ac:dyDescent="0.25">
      <c r="A82" s="221" t="s">
        <v>43</v>
      </c>
      <c r="B82" s="222">
        <f>SUM(B79:B81)</f>
        <v>0</v>
      </c>
      <c r="C82" s="222">
        <f>SUM(C79:C81)</f>
        <v>0</v>
      </c>
      <c r="D82" s="222">
        <f>SUM(D79:D81)</f>
        <v>0</v>
      </c>
      <c r="E82" s="222">
        <f>SUM(E79:E81)</f>
        <v>0</v>
      </c>
      <c r="F82" s="222">
        <f>SUM(F79:F81)</f>
        <v>0</v>
      </c>
    </row>
    <row r="83" spans="1:9" hidden="1" x14ac:dyDescent="0.25">
      <c r="A83" s="230"/>
    </row>
    <row r="84" spans="1:9" hidden="1" x14ac:dyDescent="0.25">
      <c r="A84" s="303" t="s">
        <v>224</v>
      </c>
      <c r="B84" s="331"/>
      <c r="C84" s="331"/>
      <c r="D84" s="331"/>
      <c r="E84" s="331"/>
      <c r="F84" s="331"/>
      <c r="G84" s="301"/>
    </row>
    <row r="85" spans="1:9" hidden="1" x14ac:dyDescent="0.25">
      <c r="A85" s="79"/>
    </row>
    <row r="86" spans="1:9" x14ac:dyDescent="0.25">
      <c r="A86" s="231" t="s">
        <v>221</v>
      </c>
      <c r="B86" s="232"/>
      <c r="C86" s="232"/>
      <c r="D86" s="232"/>
      <c r="E86" s="232"/>
      <c r="F86" s="232"/>
    </row>
    <row r="87" spans="1:9" x14ac:dyDescent="0.25">
      <c r="A87" s="359"/>
      <c r="B87" s="360"/>
      <c r="C87" s="360"/>
      <c r="D87" s="360"/>
      <c r="E87" s="360"/>
      <c r="F87" s="360"/>
    </row>
    <row r="88" spans="1:9" x14ac:dyDescent="0.25">
      <c r="A88" s="361"/>
      <c r="B88" s="403"/>
      <c r="C88" s="403"/>
      <c r="D88" s="403"/>
      <c r="E88" s="403"/>
      <c r="F88" s="403"/>
    </row>
    <row r="89" spans="1:9" x14ac:dyDescent="0.25">
      <c r="A89" s="362"/>
      <c r="B89" s="404"/>
      <c r="C89" s="404"/>
      <c r="D89" s="404"/>
      <c r="E89" s="404"/>
      <c r="F89" s="404"/>
    </row>
    <row r="90" spans="1:9" x14ac:dyDescent="0.25">
      <c r="A90" s="362"/>
      <c r="B90" s="404"/>
      <c r="C90" s="404"/>
      <c r="D90" s="404"/>
      <c r="E90" s="404"/>
      <c r="F90" s="404"/>
    </row>
    <row r="91" spans="1:9" x14ac:dyDescent="0.25">
      <c r="A91" s="362"/>
      <c r="B91" s="404"/>
      <c r="C91" s="404"/>
      <c r="D91" s="404"/>
      <c r="E91" s="404"/>
      <c r="F91" s="404"/>
      <c r="I91" s="79"/>
    </row>
    <row r="92" spans="1:9" x14ac:dyDescent="0.25">
      <c r="A92" s="362"/>
      <c r="B92" s="404"/>
      <c r="C92" s="404"/>
      <c r="D92" s="404"/>
      <c r="E92" s="404"/>
      <c r="F92" s="404"/>
    </row>
    <row r="93" spans="1:9" x14ac:dyDescent="0.25">
      <c r="A93" s="363"/>
      <c r="B93" s="364"/>
      <c r="C93" s="364"/>
      <c r="D93" s="364"/>
      <c r="E93" s="364"/>
      <c r="F93" s="364"/>
    </row>
    <row r="94" spans="1:9" x14ac:dyDescent="0.25">
      <c r="A94" s="365"/>
      <c r="B94" s="366"/>
      <c r="C94" s="366"/>
      <c r="D94" s="366"/>
      <c r="E94" s="366"/>
      <c r="F94" s="366"/>
    </row>
    <row r="95" spans="1:9" x14ac:dyDescent="0.25">
      <c r="A95" s="221" t="s">
        <v>43</v>
      </c>
      <c r="B95" s="222">
        <f>SUM(B87:B94)</f>
        <v>0</v>
      </c>
      <c r="C95" s="222">
        <f>SUM(C87:C94)</f>
        <v>0</v>
      </c>
      <c r="D95" s="222">
        <f>SUM(D87:D94)</f>
        <v>0</v>
      </c>
      <c r="E95" s="222">
        <f>SUM(E87:E94)</f>
        <v>0</v>
      </c>
      <c r="F95" s="222">
        <f>SUM(F87:F94)</f>
        <v>0</v>
      </c>
    </row>
    <row r="96" spans="1:9" x14ac:dyDescent="0.25">
      <c r="A96" s="233"/>
      <c r="B96" s="234"/>
      <c r="C96" s="234"/>
      <c r="D96" s="234"/>
      <c r="E96" s="234"/>
      <c r="F96" s="234"/>
      <c r="G96" s="79"/>
    </row>
    <row r="97" spans="1:16" x14ac:dyDescent="0.25">
      <c r="A97" s="235" t="s">
        <v>119</v>
      </c>
      <c r="B97" s="232"/>
      <c r="C97" s="232"/>
      <c r="D97" s="232"/>
      <c r="E97" s="232"/>
      <c r="F97" s="232"/>
      <c r="G97" s="79"/>
    </row>
    <row r="98" spans="1:16" x14ac:dyDescent="0.25">
      <c r="A98" s="367"/>
      <c r="B98" s="368"/>
      <c r="C98" s="368"/>
      <c r="D98" s="368"/>
      <c r="E98" s="368"/>
      <c r="F98" s="368"/>
      <c r="G98" s="236"/>
    </row>
    <row r="99" spans="1:16" x14ac:dyDescent="0.25">
      <c r="A99" s="369"/>
      <c r="B99" s="368"/>
      <c r="C99" s="368"/>
      <c r="D99" s="368"/>
      <c r="E99" s="368"/>
      <c r="F99" s="368"/>
    </row>
    <row r="100" spans="1:16" x14ac:dyDescent="0.25">
      <c r="A100" s="367"/>
      <c r="B100" s="368"/>
      <c r="C100" s="368"/>
      <c r="D100" s="368"/>
      <c r="E100" s="368"/>
      <c r="F100" s="368"/>
    </row>
    <row r="101" spans="1:16" x14ac:dyDescent="0.25">
      <c r="A101" s="367"/>
      <c r="B101" s="368"/>
      <c r="C101" s="368"/>
      <c r="D101" s="368"/>
      <c r="E101" s="368"/>
      <c r="F101" s="368"/>
    </row>
    <row r="102" spans="1:16" x14ac:dyDescent="0.25">
      <c r="A102" s="221" t="s">
        <v>43</v>
      </c>
      <c r="B102" s="222">
        <f>SUM(B98:B101)</f>
        <v>0</v>
      </c>
      <c r="C102" s="222">
        <f>SUM(C98:C101)</f>
        <v>0</v>
      </c>
      <c r="D102" s="222">
        <f>SUM(D98:D101)</f>
        <v>0</v>
      </c>
      <c r="E102" s="222">
        <f>SUM(E98:E101)</f>
        <v>0</v>
      </c>
      <c r="F102" s="222">
        <f>SUM(F98:F101)</f>
        <v>0</v>
      </c>
    </row>
    <row r="103" spans="1:16" x14ac:dyDescent="0.25">
      <c r="A103" s="237"/>
      <c r="B103" s="238"/>
      <c r="C103" s="238"/>
      <c r="D103" s="238"/>
      <c r="E103" s="238"/>
      <c r="F103" s="238"/>
      <c r="G103" s="79"/>
      <c r="P103" s="439"/>
    </row>
    <row r="104" spans="1:16" x14ac:dyDescent="0.25">
      <c r="A104" s="239" t="s">
        <v>59</v>
      </c>
      <c r="B104" s="232"/>
      <c r="C104" s="232"/>
      <c r="D104" s="232"/>
      <c r="E104" s="232"/>
      <c r="F104" s="232"/>
      <c r="G104" s="79"/>
      <c r="P104" s="440"/>
    </row>
    <row r="105" spans="1:16" x14ac:dyDescent="0.25">
      <c r="A105" s="332" t="s">
        <v>228</v>
      </c>
      <c r="B105" s="327"/>
      <c r="C105" s="327"/>
      <c r="D105" s="327"/>
      <c r="E105" s="327"/>
      <c r="F105" s="327"/>
    </row>
    <row r="106" spans="1:16" x14ac:dyDescent="0.25">
      <c r="A106" s="328" t="s">
        <v>229</v>
      </c>
      <c r="B106" s="327"/>
      <c r="C106" s="327"/>
      <c r="D106" s="327"/>
      <c r="E106" s="327"/>
      <c r="F106" s="327"/>
    </row>
    <row r="107" spans="1:16" x14ac:dyDescent="0.25">
      <c r="A107" s="326" t="s">
        <v>230</v>
      </c>
      <c r="B107" s="327"/>
      <c r="C107" s="327"/>
      <c r="D107" s="327"/>
      <c r="E107" s="327"/>
      <c r="F107" s="327"/>
    </row>
    <row r="108" spans="1:16" x14ac:dyDescent="0.25">
      <c r="A108" s="326" t="s">
        <v>231</v>
      </c>
      <c r="B108" s="327"/>
      <c r="C108" s="327"/>
      <c r="D108" s="327"/>
      <c r="E108" s="327"/>
      <c r="F108" s="327"/>
    </row>
    <row r="109" spans="1:16" x14ac:dyDescent="0.25">
      <c r="A109" s="221" t="s">
        <v>43</v>
      </c>
      <c r="B109" s="222">
        <f>SUM(B105:B108)</f>
        <v>0</v>
      </c>
      <c r="C109" s="222">
        <f>SUM(C105:C108)</f>
        <v>0</v>
      </c>
      <c r="D109" s="222">
        <f>SUM(D105:D108)</f>
        <v>0</v>
      </c>
      <c r="E109" s="222">
        <f>SUM(E105:E108)</f>
        <v>0</v>
      </c>
      <c r="F109" s="222">
        <f>SUM(F105:F108)</f>
        <v>0</v>
      </c>
    </row>
    <row r="110" spans="1:16" x14ac:dyDescent="0.25">
      <c r="A110" s="79"/>
      <c r="B110" s="229"/>
      <c r="C110" s="229"/>
      <c r="D110" s="229"/>
      <c r="E110" s="229"/>
      <c r="F110" s="229"/>
    </row>
    <row r="111" spans="1:16" x14ac:dyDescent="0.25">
      <c r="A111" s="240" t="s">
        <v>189</v>
      </c>
      <c r="B111" s="241"/>
    </row>
    <row r="112" spans="1:16" x14ac:dyDescent="0.25">
      <c r="A112" s="370" t="s">
        <v>271</v>
      </c>
      <c r="B112" s="371"/>
      <c r="C112" s="371"/>
      <c r="D112" s="371"/>
      <c r="E112" s="371"/>
      <c r="F112" s="371"/>
    </row>
    <row r="113" spans="1:6" x14ac:dyDescent="0.25">
      <c r="A113" s="370" t="s">
        <v>246</v>
      </c>
      <c r="B113" s="371"/>
      <c r="C113" s="371"/>
      <c r="D113" s="371"/>
      <c r="E113" s="371"/>
      <c r="F113" s="371"/>
    </row>
    <row r="114" spans="1:6" x14ac:dyDescent="0.25">
      <c r="A114" s="370" t="s">
        <v>247</v>
      </c>
      <c r="B114" s="371"/>
      <c r="C114" s="371"/>
      <c r="D114" s="371"/>
      <c r="E114" s="371"/>
      <c r="F114" s="371"/>
    </row>
    <row r="115" spans="1:6" x14ac:dyDescent="0.25">
      <c r="A115" s="370" t="s">
        <v>248</v>
      </c>
      <c r="B115" s="371"/>
      <c r="C115" s="371"/>
      <c r="D115" s="371"/>
      <c r="E115" s="371"/>
      <c r="F115" s="371"/>
    </row>
    <row r="116" spans="1:6" x14ac:dyDescent="0.25"/>
    <row r="117" spans="1:6" s="79" customFormat="1" x14ac:dyDescent="0.25"/>
    <row r="118" spans="1:6" s="79" customFormat="1" x14ac:dyDescent="0.25">
      <c r="B118" s="229"/>
      <c r="C118" s="229"/>
      <c r="D118" s="229"/>
      <c r="E118" s="229"/>
      <c r="F118" s="229"/>
    </row>
    <row r="119" spans="1:6" s="79" customFormat="1" x14ac:dyDescent="0.25">
      <c r="B119" s="229"/>
      <c r="C119" s="229"/>
      <c r="D119" s="229"/>
      <c r="E119" s="229"/>
      <c r="F119" s="229"/>
    </row>
    <row r="120" spans="1:6" s="79" customFormat="1" x14ac:dyDescent="0.25">
      <c r="B120" s="229"/>
      <c r="C120" s="229"/>
      <c r="D120" s="229"/>
      <c r="E120" s="229"/>
      <c r="F120" s="229"/>
    </row>
    <row r="121" spans="1:6" s="79" customFormat="1" x14ac:dyDescent="0.25">
      <c r="B121" s="229"/>
      <c r="C121" s="229"/>
      <c r="D121" s="229"/>
      <c r="E121" s="229"/>
      <c r="F121" s="229"/>
    </row>
    <row r="122" spans="1:6" s="79" customFormat="1" x14ac:dyDescent="0.25">
      <c r="A122" s="219"/>
      <c r="B122" s="220"/>
      <c r="C122" s="220"/>
      <c r="D122" s="220"/>
      <c r="E122" s="220"/>
      <c r="F122" s="220"/>
    </row>
    <row r="123" spans="1:6" s="79" customFormat="1" x14ac:dyDescent="0.25"/>
    <row r="124" spans="1:6" s="79" customFormat="1" x14ac:dyDescent="0.25"/>
    <row r="125" spans="1:6" s="79" customFormat="1" x14ac:dyDescent="0.25">
      <c r="B125" s="229"/>
      <c r="C125" s="229"/>
      <c r="D125" s="229"/>
      <c r="E125" s="229"/>
      <c r="F125" s="229"/>
    </row>
    <row r="126" spans="1:6" s="79" customFormat="1" x14ac:dyDescent="0.25">
      <c r="B126" s="229"/>
      <c r="C126" s="229"/>
      <c r="D126" s="229"/>
      <c r="E126" s="229"/>
      <c r="F126" s="229"/>
    </row>
    <row r="127" spans="1:6" s="79" customFormat="1" x14ac:dyDescent="0.25">
      <c r="B127" s="229"/>
      <c r="C127" s="229"/>
      <c r="D127" s="229"/>
      <c r="E127" s="229"/>
      <c r="F127" s="229"/>
    </row>
    <row r="128" spans="1:6" s="79" customFormat="1" x14ac:dyDescent="0.25">
      <c r="B128" s="229"/>
      <c r="C128" s="229"/>
      <c r="D128" s="229"/>
      <c r="E128" s="229"/>
      <c r="F128" s="229"/>
    </row>
    <row r="129" spans="1:6" s="79" customFormat="1" x14ac:dyDescent="0.25">
      <c r="A129" s="219"/>
      <c r="B129" s="220"/>
      <c r="C129" s="220"/>
      <c r="D129" s="220"/>
      <c r="E129" s="220"/>
      <c r="F129" s="220"/>
    </row>
    <row r="130" spans="1:6" x14ac:dyDescent="0.25"/>
    <row r="131" spans="1:6" x14ac:dyDescent="0.25"/>
    <row r="132" spans="1:6" x14ac:dyDescent="0.25"/>
    <row r="133" spans="1:6" x14ac:dyDescent="0.25"/>
    <row r="134" spans="1:6" x14ac:dyDescent="0.25"/>
    <row r="135" spans="1:6" x14ac:dyDescent="0.25"/>
    <row r="136" spans="1:6" x14ac:dyDescent="0.25"/>
    <row r="137" spans="1:6" x14ac:dyDescent="0.25"/>
    <row r="138" spans="1:6" x14ac:dyDescent="0.25"/>
    <row r="139" spans="1:6" x14ac:dyDescent="0.25"/>
    <row r="140" spans="1:6" x14ac:dyDescent="0.25"/>
    <row r="141" spans="1:6" x14ac:dyDescent="0.25"/>
    <row r="142" spans="1:6" x14ac:dyDescent="0.25"/>
    <row r="143" spans="1:6" x14ac:dyDescent="0.25"/>
    <row r="144" spans="1:6"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sheetData>
  <sheetProtection algorithmName="SHA-512" hashValue="MxaZdRerxf/aCkPbZ70MaIXbyvi2iBNVAf5DLVFg2kyPtPmFlEzPaMzFrFupki2UAmV41PSfHRogjHkLUj0B+Q==" saltValue="t73rpFNKBoB/9EdRd9iblg==" spinCount="100000" sheet="1" objects="1" scenarios="1"/>
  <mergeCells count="5">
    <mergeCell ref="A39:F39"/>
    <mergeCell ref="B3:F3"/>
    <mergeCell ref="B12:F12"/>
    <mergeCell ref="B21:F21"/>
    <mergeCell ref="B30:F30"/>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2"/>
  <sheetViews>
    <sheetView zoomScaleNormal="100" workbookViewId="0">
      <selection activeCell="F3" sqref="F1:I1048576"/>
    </sheetView>
  </sheetViews>
  <sheetFormatPr defaultColWidth="8.375" defaultRowHeight="15" x14ac:dyDescent="0.25"/>
  <cols>
    <col min="1" max="1" width="29.375" style="176" customWidth="1"/>
    <col min="2" max="2" width="11.25" style="176" customWidth="1"/>
    <col min="3" max="4" width="8.375" style="176"/>
    <col min="5" max="5" width="22" style="176" customWidth="1"/>
    <col min="6" max="9" width="0" style="176" hidden="1" customWidth="1"/>
    <col min="10" max="10" width="8.375" style="79"/>
    <col min="11" max="11" width="75.375" style="79" customWidth="1"/>
    <col min="12" max="12" width="18.25" style="79" customWidth="1"/>
    <col min="13" max="13" width="62.25" style="79" customWidth="1"/>
    <col min="14" max="18" width="8.375" style="79" customWidth="1"/>
    <col min="19" max="19" width="2.625" style="79" customWidth="1"/>
    <col min="20" max="20" width="1.875" style="79" customWidth="1"/>
    <col min="21" max="21" width="2.625" style="79" customWidth="1"/>
    <col min="22" max="22" width="22.875" style="79" customWidth="1"/>
    <col min="23" max="28" width="8.375" style="79" customWidth="1"/>
    <col min="29" max="29" width="8.125" style="79" customWidth="1"/>
    <col min="30" max="16384" width="8.375" style="176"/>
  </cols>
  <sheetData>
    <row r="1" spans="1:29" ht="18.75" x14ac:dyDescent="0.3">
      <c r="A1" s="540" t="s">
        <v>241</v>
      </c>
      <c r="B1" s="540"/>
      <c r="C1" s="540"/>
      <c r="D1" s="540"/>
      <c r="E1" s="540"/>
      <c r="F1" s="540"/>
      <c r="G1" s="540"/>
      <c r="H1" s="540"/>
      <c r="I1" s="540"/>
      <c r="K1" s="541"/>
      <c r="L1" s="541"/>
      <c r="M1" s="541"/>
      <c r="N1" s="541"/>
      <c r="O1" s="541"/>
      <c r="P1" s="541"/>
      <c r="Q1" s="541"/>
      <c r="R1" s="541"/>
      <c r="V1" s="541"/>
      <c r="W1" s="541"/>
      <c r="X1" s="541"/>
      <c r="Y1" s="541"/>
      <c r="Z1" s="541"/>
      <c r="AA1" s="541"/>
      <c r="AB1" s="541"/>
      <c r="AC1" s="541"/>
    </row>
    <row r="2" spans="1:29" s="2" customFormat="1" ht="21" customHeight="1" thickBot="1" x14ac:dyDescent="0.25">
      <c r="A2" s="546" t="s">
        <v>285</v>
      </c>
      <c r="B2" s="546"/>
      <c r="C2" s="546"/>
      <c r="D2" s="546"/>
      <c r="E2" s="546"/>
      <c r="F2" s="546"/>
      <c r="G2" s="546"/>
      <c r="H2" s="546"/>
      <c r="I2" s="546"/>
      <c r="J2" s="70"/>
      <c r="K2" s="172" t="s">
        <v>309</v>
      </c>
      <c r="L2" s="393"/>
      <c r="M2" s="393"/>
      <c r="N2" s="393"/>
      <c r="O2" s="393"/>
      <c r="P2" s="393"/>
      <c r="Q2" s="393"/>
      <c r="R2" s="393"/>
      <c r="S2" s="70"/>
      <c r="T2" s="70"/>
      <c r="U2" s="70"/>
      <c r="V2" s="393"/>
      <c r="W2" s="393"/>
      <c r="X2" s="393"/>
      <c r="Y2" s="393"/>
      <c r="Z2" s="393"/>
      <c r="AA2" s="393"/>
      <c r="AB2" s="393"/>
      <c r="AC2" s="393"/>
    </row>
    <row r="3" spans="1:29" hidden="1" x14ac:dyDescent="0.25">
      <c r="A3" s="195" t="s">
        <v>110</v>
      </c>
      <c r="B3" s="372">
        <v>0</v>
      </c>
      <c r="C3" s="79"/>
      <c r="D3" s="79"/>
      <c r="E3" s="79"/>
      <c r="F3" s="392"/>
      <c r="G3" s="242"/>
      <c r="H3" s="242"/>
      <c r="I3" s="243"/>
      <c r="J3" s="244"/>
    </row>
    <row r="4" spans="1:29" ht="15.75" thickBot="1" x14ac:dyDescent="0.3">
      <c r="A4" s="198"/>
      <c r="B4" s="198"/>
      <c r="C4" s="198"/>
      <c r="D4" s="198"/>
      <c r="E4" s="242"/>
      <c r="F4" s="242"/>
      <c r="G4" s="242"/>
      <c r="H4" s="242"/>
      <c r="I4" s="242"/>
      <c r="J4" s="244"/>
      <c r="K4" s="195" t="s">
        <v>42</v>
      </c>
      <c r="L4" s="259" t="s">
        <v>62</v>
      </c>
      <c r="M4" s="195" t="s">
        <v>63</v>
      </c>
      <c r="Q4" s="229"/>
      <c r="R4" s="229"/>
      <c r="S4" s="229"/>
    </row>
    <row r="5" spans="1:29" ht="16.5" customHeight="1" x14ac:dyDescent="0.25">
      <c r="A5" s="245" t="s">
        <v>161</v>
      </c>
      <c r="B5" s="373" t="s">
        <v>92</v>
      </c>
      <c r="C5" s="417"/>
      <c r="D5" s="417"/>
      <c r="E5" s="246"/>
      <c r="F5" s="246"/>
      <c r="G5" s="246"/>
      <c r="H5" s="246"/>
      <c r="I5" s="247"/>
      <c r="K5" s="79" t="s">
        <v>310</v>
      </c>
      <c r="L5" s="391" t="s">
        <v>313</v>
      </c>
      <c r="M5" s="486" t="s">
        <v>314</v>
      </c>
      <c r="N5" s="486"/>
      <c r="Q5" s="229"/>
      <c r="R5" s="229"/>
      <c r="S5" s="229"/>
      <c r="V5" s="219"/>
    </row>
    <row r="6" spans="1:29" ht="16.5" customHeight="1" x14ac:dyDescent="0.25">
      <c r="A6" s="248" t="s">
        <v>159</v>
      </c>
      <c r="B6" s="374" t="s">
        <v>160</v>
      </c>
      <c r="C6" s="79"/>
      <c r="D6" s="79"/>
      <c r="E6" s="79"/>
      <c r="F6" s="79"/>
      <c r="G6" s="79"/>
      <c r="H6" s="79"/>
      <c r="I6" s="249"/>
      <c r="K6" s="79" t="s">
        <v>317</v>
      </c>
      <c r="L6" s="487">
        <v>68</v>
      </c>
      <c r="M6" s="489" t="s">
        <v>311</v>
      </c>
      <c r="N6" s="441"/>
      <c r="Q6" s="229"/>
      <c r="R6" s="229"/>
      <c r="S6" s="229"/>
      <c r="V6" s="219"/>
    </row>
    <row r="7" spans="1:29" ht="16.5" customHeight="1" thickBot="1" x14ac:dyDescent="0.3">
      <c r="A7" s="250" t="s">
        <v>93</v>
      </c>
      <c r="B7" s="375" t="s">
        <v>94</v>
      </c>
      <c r="C7" s="251"/>
      <c r="D7" s="251"/>
      <c r="E7" s="538" t="s">
        <v>150</v>
      </c>
      <c r="F7" s="538"/>
      <c r="G7" s="538"/>
      <c r="H7" s="538"/>
      <c r="I7" s="539"/>
      <c r="K7" s="79" t="s">
        <v>318</v>
      </c>
      <c r="L7" s="487">
        <v>110</v>
      </c>
      <c r="M7" s="488" t="s">
        <v>312</v>
      </c>
      <c r="O7" s="176"/>
      <c r="Q7" s="229"/>
      <c r="R7" s="229"/>
      <c r="S7" s="229"/>
      <c r="V7" s="219"/>
    </row>
    <row r="8" spans="1:29" ht="16.5" customHeight="1" x14ac:dyDescent="0.25">
      <c r="A8" s="252"/>
      <c r="B8" s="253"/>
      <c r="C8" s="536" t="s">
        <v>243</v>
      </c>
      <c r="D8" s="537"/>
      <c r="E8" s="376">
        <v>0</v>
      </c>
      <c r="F8" s="376">
        <v>0</v>
      </c>
      <c r="G8" s="376">
        <v>0</v>
      </c>
      <c r="H8" s="376">
        <v>0</v>
      </c>
      <c r="I8" s="377">
        <v>0</v>
      </c>
      <c r="K8" s="79" t="s">
        <v>319</v>
      </c>
      <c r="L8" s="487">
        <v>131</v>
      </c>
      <c r="M8" s="76" t="s">
        <v>308</v>
      </c>
      <c r="Q8" s="229"/>
      <c r="R8" s="229"/>
      <c r="S8" s="229"/>
      <c r="V8" s="195"/>
      <c r="Y8" s="169"/>
      <c r="Z8" s="169"/>
      <c r="AA8" s="169"/>
      <c r="AB8" s="169"/>
      <c r="AC8" s="169"/>
    </row>
    <row r="9" spans="1:29" ht="16.5" customHeight="1" x14ac:dyDescent="0.25">
      <c r="A9" s="254"/>
      <c r="B9" s="255"/>
      <c r="C9" s="534" t="s">
        <v>109</v>
      </c>
      <c r="D9" s="535"/>
      <c r="E9" s="378">
        <v>0</v>
      </c>
      <c r="F9" s="378">
        <v>0</v>
      </c>
      <c r="G9" s="378">
        <v>0</v>
      </c>
      <c r="H9" s="378">
        <v>0</v>
      </c>
      <c r="I9" s="379">
        <v>0</v>
      </c>
      <c r="Q9" s="229"/>
      <c r="R9" s="229"/>
      <c r="S9" s="229"/>
      <c r="V9" s="195"/>
      <c r="Y9" s="169"/>
      <c r="Z9" s="169"/>
      <c r="AA9" s="169"/>
      <c r="AB9" s="169"/>
      <c r="AC9" s="169"/>
    </row>
    <row r="10" spans="1:29" ht="32.1" customHeight="1" x14ac:dyDescent="0.25">
      <c r="A10" s="109"/>
      <c r="B10" s="256" t="s">
        <v>260</v>
      </c>
      <c r="C10" s="256" t="s">
        <v>242</v>
      </c>
      <c r="D10" s="256" t="s">
        <v>108</v>
      </c>
      <c r="E10" s="257" t="s">
        <v>96</v>
      </c>
      <c r="F10" s="257" t="s">
        <v>97</v>
      </c>
      <c r="G10" s="257" t="s">
        <v>98</v>
      </c>
      <c r="H10" s="257" t="s">
        <v>99</v>
      </c>
      <c r="I10" s="258" t="s">
        <v>100</v>
      </c>
      <c r="K10" s="229" t="s">
        <v>240</v>
      </c>
      <c r="M10" s="291" t="s">
        <v>237</v>
      </c>
      <c r="P10" s="229"/>
      <c r="Q10" s="229"/>
      <c r="R10" s="229"/>
      <c r="S10" s="229"/>
      <c r="T10" s="259"/>
      <c r="W10" s="195"/>
      <c r="X10" s="259"/>
      <c r="Y10" s="259"/>
      <c r="Z10" s="259"/>
      <c r="AA10" s="259"/>
      <c r="AB10" s="259"/>
      <c r="AC10" s="259"/>
    </row>
    <row r="11" spans="1:29" ht="16.5" customHeight="1" x14ac:dyDescent="0.25">
      <c r="A11" s="260" t="s">
        <v>101</v>
      </c>
      <c r="B11" s="204"/>
      <c r="C11" s="381"/>
      <c r="D11" s="261" t="s">
        <v>107</v>
      </c>
      <c r="E11" s="262">
        <f>C11*(E8+E9)</f>
        <v>0</v>
      </c>
      <c r="F11" s="262">
        <f>C11*(F8+F9)*(1+$B$3)</f>
        <v>0</v>
      </c>
      <c r="G11" s="262">
        <f>C11*(G8+G9)*(1+$B$3)^2</f>
        <v>0</v>
      </c>
      <c r="H11" s="262">
        <f>C11*(H8+H9)*(1+$B$3)^3</f>
        <v>0</v>
      </c>
      <c r="I11" s="263">
        <f>C11*(I8+I9)*(1+$B$3)^4</f>
        <v>0</v>
      </c>
      <c r="N11" s="176"/>
      <c r="P11" s="229"/>
      <c r="Q11" s="229"/>
      <c r="R11" s="229"/>
      <c r="S11" s="229"/>
      <c r="V11" s="195"/>
      <c r="X11" s="264"/>
      <c r="Y11" s="265"/>
      <c r="Z11" s="265"/>
      <c r="AA11" s="265"/>
      <c r="AB11" s="265"/>
      <c r="AC11" s="265"/>
    </row>
    <row r="12" spans="1:29" ht="16.5" customHeight="1" x14ac:dyDescent="0.25">
      <c r="A12" s="260" t="s">
        <v>105</v>
      </c>
      <c r="B12" s="380"/>
      <c r="C12" s="381"/>
      <c r="D12" s="261" t="s">
        <v>107</v>
      </c>
      <c r="E12" s="262">
        <f>((B12*C12)*(E8+E9))</f>
        <v>0</v>
      </c>
      <c r="F12" s="262">
        <f>((B12*C12)*(F8+F9)*(1+$B$3))</f>
        <v>0</v>
      </c>
      <c r="G12" s="262">
        <f>((B12*C12)*(G8+G9))*(1+$B$3)^2</f>
        <v>0</v>
      </c>
      <c r="H12" s="262">
        <f>((B12*C12)*(H8+H9))*(1+$B$3)^3</f>
        <v>0</v>
      </c>
      <c r="I12" s="263">
        <f>((B12*C12)*(I8+I9))*(1+$B$3)^4</f>
        <v>0</v>
      </c>
      <c r="K12" s="176"/>
      <c r="V12" s="195"/>
      <c r="W12" s="169"/>
      <c r="X12" s="264"/>
      <c r="Y12" s="265"/>
      <c r="Z12" s="265"/>
      <c r="AA12" s="265"/>
      <c r="AB12" s="265"/>
      <c r="AC12" s="265"/>
    </row>
    <row r="13" spans="1:29" ht="16.5" customHeight="1" x14ac:dyDescent="0.25">
      <c r="A13" s="260" t="s">
        <v>106</v>
      </c>
      <c r="B13" s="380"/>
      <c r="C13" s="381"/>
      <c r="D13" s="261" t="s">
        <v>107</v>
      </c>
      <c r="E13" s="262">
        <f>((B13*C13)*(E8+E9))</f>
        <v>0</v>
      </c>
      <c r="F13" s="262">
        <f>((B13*C13)*(F8+F9))*(1+$B$3)</f>
        <v>0</v>
      </c>
      <c r="G13" s="262">
        <f>((B13*C13)*(G8+G9))*(1+$B$3)^2</f>
        <v>0</v>
      </c>
      <c r="H13" s="262">
        <f>((B13*C13)*(H8+H9))*(1+$B$3)^3</f>
        <v>0</v>
      </c>
      <c r="I13" s="263">
        <f>((B13*C13)*(I8+I9))*(1+$B$3)^4</f>
        <v>0</v>
      </c>
      <c r="K13" s="176" t="s">
        <v>261</v>
      </c>
      <c r="V13" s="195"/>
      <c r="W13" s="169"/>
      <c r="X13" s="264"/>
      <c r="Y13" s="265"/>
      <c r="Z13" s="265"/>
      <c r="AA13" s="265"/>
      <c r="AB13" s="265"/>
      <c r="AC13" s="265"/>
    </row>
    <row r="14" spans="1:29" ht="16.5" customHeight="1" x14ac:dyDescent="0.25">
      <c r="A14" s="260" t="s">
        <v>175</v>
      </c>
      <c r="B14" s="380"/>
      <c r="C14" s="381"/>
      <c r="D14" s="261" t="s">
        <v>107</v>
      </c>
      <c r="E14" s="262">
        <f>C14*(E8+E9)*B14</f>
        <v>0</v>
      </c>
      <c r="F14" s="262">
        <f>C14*(F8+F9)*B14*(1+$B$3)</f>
        <v>0</v>
      </c>
      <c r="G14" s="262">
        <f>C14*(G8+G9)*B14*(1+$B$3)^2</f>
        <v>0</v>
      </c>
      <c r="H14" s="262">
        <f>C14*(H8+H9)*B14*(1+$B$3)^3</f>
        <v>0</v>
      </c>
      <c r="I14" s="263">
        <f>C14*(I8+I9)*B14*(1+$B$3)^4</f>
        <v>0</v>
      </c>
      <c r="K14" s="79" t="s">
        <v>266</v>
      </c>
      <c r="V14" s="195"/>
      <c r="X14" s="264"/>
      <c r="Y14" s="265"/>
      <c r="Z14" s="265"/>
      <c r="AA14" s="265"/>
      <c r="AB14" s="265"/>
      <c r="AC14" s="265"/>
    </row>
    <row r="15" spans="1:29" ht="16.5" customHeight="1" x14ac:dyDescent="0.25">
      <c r="A15" s="260" t="s">
        <v>104</v>
      </c>
      <c r="B15" s="204"/>
      <c r="C15" s="381"/>
      <c r="D15" s="381"/>
      <c r="E15" s="262">
        <f>C15*E8+D15*E9</f>
        <v>0</v>
      </c>
      <c r="F15" s="262">
        <f>(C15*F8+D15*F9)*(1+$B$3)</f>
        <v>0</v>
      </c>
      <c r="G15" s="262">
        <f>(C15*G8+D15*G9)*(1+$B$3)^2</f>
        <v>0</v>
      </c>
      <c r="H15" s="262">
        <f>(C15*H8+D15*H9)*(1+$B$3)^3</f>
        <v>0</v>
      </c>
      <c r="I15" s="262">
        <f>(C15*I8+D15*I9)*(1+$B$3)^4</f>
        <v>0</v>
      </c>
      <c r="J15" s="244"/>
      <c r="K15" s="176"/>
      <c r="V15" s="195"/>
      <c r="X15" s="264"/>
      <c r="Y15" s="265"/>
      <c r="Z15" s="265"/>
      <c r="AA15" s="265"/>
      <c r="AB15" s="265"/>
      <c r="AC15" s="265"/>
    </row>
    <row r="16" spans="1:29" ht="16.5" customHeight="1" x14ac:dyDescent="0.25">
      <c r="A16" s="382" t="s">
        <v>267</v>
      </c>
      <c r="B16" s="405" t="s">
        <v>265</v>
      </c>
      <c r="C16" s="309"/>
      <c r="D16" s="309"/>
      <c r="E16" s="384"/>
      <c r="F16" s="384"/>
      <c r="G16" s="384"/>
      <c r="H16" s="384"/>
      <c r="I16" s="385"/>
      <c r="J16" s="244"/>
      <c r="K16" s="229" t="s">
        <v>262</v>
      </c>
      <c r="V16" s="195"/>
      <c r="X16" s="264"/>
      <c r="Y16" s="265"/>
      <c r="Z16" s="265"/>
      <c r="AA16" s="265"/>
      <c r="AB16" s="265"/>
      <c r="AC16" s="265"/>
    </row>
    <row r="17" spans="1:29" ht="16.5" customHeight="1" thickBot="1" x14ac:dyDescent="0.3">
      <c r="A17" s="383" t="s">
        <v>179</v>
      </c>
      <c r="B17" s="406" t="s">
        <v>264</v>
      </c>
      <c r="C17" s="266"/>
      <c r="D17" s="266"/>
      <c r="E17" s="386"/>
      <c r="F17" s="386"/>
      <c r="G17" s="386"/>
      <c r="H17" s="386"/>
      <c r="I17" s="387"/>
      <c r="J17" s="244"/>
      <c r="K17" s="195"/>
      <c r="M17" s="264"/>
      <c r="N17" s="265"/>
      <c r="O17" s="265"/>
      <c r="P17" s="265"/>
      <c r="Q17" s="265"/>
      <c r="R17" s="265"/>
      <c r="V17" s="195"/>
      <c r="X17" s="264"/>
      <c r="Y17" s="265"/>
      <c r="Z17" s="265"/>
      <c r="AA17" s="265"/>
      <c r="AB17" s="265"/>
      <c r="AC17" s="265"/>
    </row>
    <row r="18" spans="1:29" ht="16.5" customHeight="1" thickTop="1" thickBot="1" x14ac:dyDescent="0.3">
      <c r="A18" s="267" t="s">
        <v>103</v>
      </c>
      <c r="B18" s="268"/>
      <c r="C18" s="269"/>
      <c r="D18" s="269"/>
      <c r="E18" s="270">
        <f>SUM(E11:E17)</f>
        <v>0</v>
      </c>
      <c r="F18" s="270">
        <f>SUM(F11:F17)</f>
        <v>0</v>
      </c>
      <c r="G18" s="270">
        <f>SUM(G11:G17)</f>
        <v>0</v>
      </c>
      <c r="H18" s="270">
        <f>SUM(H11:H17)</f>
        <v>0</v>
      </c>
      <c r="I18" s="271">
        <f>SUM(I11:I17)</f>
        <v>0</v>
      </c>
      <c r="K18" s="195"/>
      <c r="M18" s="169"/>
      <c r="N18" s="265"/>
      <c r="O18" s="265"/>
      <c r="P18" s="265"/>
      <c r="Q18" s="265"/>
      <c r="R18" s="265"/>
      <c r="V18" s="195"/>
      <c r="X18" s="169"/>
      <c r="Y18" s="265"/>
      <c r="Z18" s="265"/>
      <c r="AA18" s="265"/>
      <c r="AB18" s="265"/>
      <c r="AC18" s="265"/>
    </row>
    <row r="19" spans="1:29" hidden="1" x14ac:dyDescent="0.25">
      <c r="A19" s="272"/>
      <c r="B19" s="272"/>
      <c r="C19" s="272"/>
      <c r="D19" s="272" t="s">
        <v>176</v>
      </c>
      <c r="E19" s="272">
        <f>IF(B6="Domestic",E18,0)</f>
        <v>0</v>
      </c>
      <c r="F19" s="272">
        <f>IF(B6="Domestic",F18,0)</f>
        <v>0</v>
      </c>
      <c r="G19" s="272">
        <f>IF(B6="Domestic",G18,0)</f>
        <v>0</v>
      </c>
      <c r="H19" s="272">
        <f>IF(B6="Domestic",H18,0)</f>
        <v>0</v>
      </c>
      <c r="I19" s="272">
        <f>IF(B6="Domestic",I18,0)</f>
        <v>0</v>
      </c>
      <c r="J19" s="244"/>
    </row>
    <row r="20" spans="1:29" hidden="1" x14ac:dyDescent="0.25">
      <c r="A20" s="272"/>
      <c r="B20" s="272"/>
      <c r="C20" s="272"/>
      <c r="D20" s="272" t="s">
        <v>177</v>
      </c>
      <c r="E20" s="272">
        <f>IF(B6="Domestic",0,E18)</f>
        <v>0</v>
      </c>
      <c r="F20" s="272">
        <f>IF(B6="Domestic",0,F18)</f>
        <v>0</v>
      </c>
      <c r="G20" s="272">
        <f>IF(B6="Domestic",0,G18)</f>
        <v>0</v>
      </c>
      <c r="H20" s="272">
        <f>IF(B6="Domestic",0,H18)</f>
        <v>0</v>
      </c>
      <c r="I20" s="272">
        <f>IF(B6="Domestic",0,I18)</f>
        <v>0</v>
      </c>
      <c r="J20" s="244"/>
    </row>
    <row r="21" spans="1:29" ht="15.75" thickBot="1" x14ac:dyDescent="0.3">
      <c r="A21" s="272"/>
      <c r="B21" s="272"/>
      <c r="C21" s="272"/>
      <c r="D21" s="272"/>
      <c r="E21" s="272"/>
      <c r="F21" s="272"/>
      <c r="G21" s="272"/>
      <c r="H21" s="272"/>
      <c r="I21" s="272"/>
      <c r="J21" s="244"/>
    </row>
    <row r="22" spans="1:29" ht="16.5" customHeight="1" x14ac:dyDescent="0.25">
      <c r="A22" s="245" t="s">
        <v>162</v>
      </c>
      <c r="B22" s="373" t="s">
        <v>92</v>
      </c>
      <c r="C22" s="417"/>
      <c r="D22" s="417"/>
      <c r="E22" s="246"/>
      <c r="F22" s="246"/>
      <c r="G22" s="246"/>
      <c r="H22" s="246"/>
      <c r="I22" s="247"/>
      <c r="K22" s="219"/>
      <c r="V22" s="219"/>
    </row>
    <row r="23" spans="1:29" ht="16.5" customHeight="1" x14ac:dyDescent="0.25">
      <c r="A23" s="248" t="s">
        <v>159</v>
      </c>
      <c r="B23" s="374" t="s">
        <v>178</v>
      </c>
      <c r="C23" s="79"/>
      <c r="D23" s="79"/>
      <c r="E23" s="79"/>
      <c r="F23" s="79"/>
      <c r="G23" s="79"/>
      <c r="H23" s="79"/>
      <c r="I23" s="249"/>
      <c r="K23" s="219"/>
      <c r="V23" s="219"/>
    </row>
    <row r="24" spans="1:29" ht="16.5" customHeight="1" thickBot="1" x14ac:dyDescent="0.3">
      <c r="A24" s="250" t="s">
        <v>93</v>
      </c>
      <c r="B24" s="375" t="s">
        <v>94</v>
      </c>
      <c r="C24" s="251"/>
      <c r="D24" s="251"/>
      <c r="E24" s="538" t="s">
        <v>150</v>
      </c>
      <c r="F24" s="538"/>
      <c r="G24" s="538"/>
      <c r="H24" s="538"/>
      <c r="I24" s="539"/>
      <c r="K24" s="219"/>
      <c r="V24" s="219"/>
    </row>
    <row r="25" spans="1:29" ht="16.5" customHeight="1" x14ac:dyDescent="0.25">
      <c r="A25" s="252"/>
      <c r="B25" s="253"/>
      <c r="C25" s="536" t="s">
        <v>190</v>
      </c>
      <c r="D25" s="537"/>
      <c r="E25" s="376">
        <v>0</v>
      </c>
      <c r="F25" s="376">
        <v>0</v>
      </c>
      <c r="G25" s="376">
        <v>0</v>
      </c>
      <c r="H25" s="376">
        <v>0</v>
      </c>
      <c r="I25" s="377">
        <v>0</v>
      </c>
      <c r="K25" s="195"/>
      <c r="N25" s="169"/>
      <c r="O25" s="169"/>
      <c r="P25" s="169"/>
      <c r="Q25" s="169"/>
      <c r="R25" s="169"/>
      <c r="V25" s="195"/>
      <c r="Y25" s="169"/>
      <c r="Z25" s="169"/>
      <c r="AA25" s="169"/>
      <c r="AB25" s="169"/>
      <c r="AC25" s="169"/>
    </row>
    <row r="26" spans="1:29" ht="16.5" customHeight="1" x14ac:dyDescent="0.25">
      <c r="A26" s="254"/>
      <c r="B26" s="255"/>
      <c r="C26" s="534" t="s">
        <v>109</v>
      </c>
      <c r="D26" s="535"/>
      <c r="E26" s="378">
        <v>0</v>
      </c>
      <c r="F26" s="378">
        <v>0</v>
      </c>
      <c r="G26" s="378">
        <v>0</v>
      </c>
      <c r="H26" s="378">
        <v>0</v>
      </c>
      <c r="I26" s="379">
        <v>0</v>
      </c>
      <c r="L26" s="195"/>
      <c r="M26" s="259"/>
      <c r="N26" s="259"/>
      <c r="O26" s="259"/>
      <c r="P26" s="259"/>
      <c r="Q26" s="259"/>
      <c r="R26" s="259"/>
      <c r="W26" s="195"/>
      <c r="X26" s="259"/>
      <c r="Y26" s="259"/>
      <c r="Z26" s="259"/>
      <c r="AA26" s="259"/>
      <c r="AB26" s="259"/>
      <c r="AC26" s="259"/>
    </row>
    <row r="27" spans="1:29" ht="33.6" customHeight="1" x14ac:dyDescent="0.25">
      <c r="A27" s="109"/>
      <c r="B27" s="256" t="s">
        <v>260</v>
      </c>
      <c r="C27" s="256" t="s">
        <v>242</v>
      </c>
      <c r="D27" s="256" t="s">
        <v>108</v>
      </c>
      <c r="E27" s="257" t="s">
        <v>96</v>
      </c>
      <c r="F27" s="257" t="s">
        <v>97</v>
      </c>
      <c r="G27" s="257" t="s">
        <v>98</v>
      </c>
      <c r="H27" s="257" t="s">
        <v>99</v>
      </c>
      <c r="I27" s="258" t="s">
        <v>100</v>
      </c>
      <c r="K27" s="195"/>
      <c r="M27" s="264"/>
      <c r="N27" s="265"/>
      <c r="O27" s="265"/>
      <c r="P27" s="265"/>
      <c r="Q27" s="265"/>
      <c r="R27" s="265"/>
      <c r="V27" s="195"/>
      <c r="X27" s="264"/>
      <c r="Y27" s="265"/>
      <c r="Z27" s="265"/>
      <c r="AA27" s="265"/>
      <c r="AB27" s="265"/>
      <c r="AC27" s="265"/>
    </row>
    <row r="28" spans="1:29" ht="16.5" customHeight="1" x14ac:dyDescent="0.25">
      <c r="A28" s="260" t="s">
        <v>101</v>
      </c>
      <c r="B28" s="204"/>
      <c r="C28" s="381"/>
      <c r="D28" s="261" t="s">
        <v>107</v>
      </c>
      <c r="E28" s="262">
        <f>C28*(E25+E26)</f>
        <v>0</v>
      </c>
      <c r="F28" s="262">
        <f>C28*(F25+F26)*(1+$B$3)</f>
        <v>0</v>
      </c>
      <c r="G28" s="262">
        <f>C28*(G25+G26)*(1+$B$3)^2</f>
        <v>0</v>
      </c>
      <c r="H28" s="262">
        <f>C28*(H25+H26)*(1+$B$3)^3</f>
        <v>0</v>
      </c>
      <c r="I28" s="263">
        <f>C28*(I25+I26)*(1+$B$3)^4</f>
        <v>0</v>
      </c>
      <c r="K28" s="195"/>
      <c r="L28" s="169"/>
      <c r="M28" s="264"/>
      <c r="N28" s="265"/>
      <c r="O28" s="265"/>
      <c r="P28" s="265"/>
      <c r="Q28" s="265"/>
      <c r="R28" s="265"/>
      <c r="V28" s="195"/>
      <c r="W28" s="169"/>
      <c r="X28" s="264"/>
      <c r="Y28" s="265"/>
      <c r="Z28" s="265"/>
      <c r="AA28" s="265"/>
      <c r="AB28" s="265"/>
      <c r="AC28" s="265"/>
    </row>
    <row r="29" spans="1:29" ht="16.5" customHeight="1" x14ac:dyDescent="0.25">
      <c r="A29" s="260" t="s">
        <v>105</v>
      </c>
      <c r="B29" s="380"/>
      <c r="C29" s="381"/>
      <c r="D29" s="261" t="s">
        <v>107</v>
      </c>
      <c r="E29" s="262">
        <f>((B29*C29)*(E25+E26))</f>
        <v>0</v>
      </c>
      <c r="F29" s="262">
        <f>((B29*C29)*(F25+F26)*(1+$B$3))</f>
        <v>0</v>
      </c>
      <c r="G29" s="262">
        <f>((B29*C29)*(G25+G26))*(1+$B$3)^2</f>
        <v>0</v>
      </c>
      <c r="H29" s="262">
        <f>((B29*C29)*(H25+H26))*(1+$B$3)^3</f>
        <v>0</v>
      </c>
      <c r="I29" s="263">
        <f>((B29*C29)*(I25+I26))*(1+$B$3)^4</f>
        <v>0</v>
      </c>
      <c r="K29" s="195"/>
      <c r="L29" s="169"/>
      <c r="M29" s="264"/>
      <c r="N29" s="265"/>
      <c r="O29" s="265"/>
      <c r="P29" s="265"/>
      <c r="Q29" s="265"/>
      <c r="R29" s="265"/>
      <c r="V29" s="195"/>
      <c r="W29" s="169"/>
      <c r="X29" s="264"/>
      <c r="Y29" s="265"/>
      <c r="Z29" s="265"/>
      <c r="AA29" s="265"/>
      <c r="AB29" s="265"/>
      <c r="AC29" s="265"/>
    </row>
    <row r="30" spans="1:29" ht="16.5" customHeight="1" x14ac:dyDescent="0.25">
      <c r="A30" s="260" t="s">
        <v>106</v>
      </c>
      <c r="B30" s="380"/>
      <c r="C30" s="381"/>
      <c r="D30" s="261" t="s">
        <v>107</v>
      </c>
      <c r="E30" s="262">
        <f>((B30*C30)*(E25+E26))</f>
        <v>0</v>
      </c>
      <c r="F30" s="262">
        <f>((B30*C30)*(F25+F26))*(1+$B$3)</f>
        <v>0</v>
      </c>
      <c r="G30" s="262">
        <f>((B30*C30)*(G25+G26))*(1+$B$3)^2</f>
        <v>0</v>
      </c>
      <c r="H30" s="262">
        <f>((B30*C30)*(H25+H26))*(1+$B$3)^3</f>
        <v>0</v>
      </c>
      <c r="I30" s="263">
        <f>((B30*C30)*(I25+I26))*(1+$B$3)^4</f>
        <v>0</v>
      </c>
      <c r="K30" s="195"/>
      <c r="M30" s="264"/>
      <c r="N30" s="265"/>
      <c r="O30" s="265"/>
      <c r="P30" s="265"/>
      <c r="Q30" s="265"/>
      <c r="R30" s="265"/>
      <c r="V30" s="195"/>
      <c r="X30" s="264"/>
      <c r="Y30" s="265"/>
      <c r="Z30" s="265"/>
      <c r="AA30" s="265"/>
      <c r="AB30" s="265"/>
      <c r="AC30" s="265"/>
    </row>
    <row r="31" spans="1:29" ht="16.5" customHeight="1" x14ac:dyDescent="0.25">
      <c r="A31" s="260" t="s">
        <v>102</v>
      </c>
      <c r="B31" s="380"/>
      <c r="C31" s="381"/>
      <c r="D31" s="261" t="s">
        <v>107</v>
      </c>
      <c r="E31" s="262">
        <f>C31*(E25+E26)*B31</f>
        <v>0</v>
      </c>
      <c r="F31" s="262">
        <f>C31*(F25+F26)*B31*(1+$B$3)</f>
        <v>0</v>
      </c>
      <c r="G31" s="262">
        <f>C31*(G25+G26)*B31*(1+$B$3)^2</f>
        <v>0</v>
      </c>
      <c r="H31" s="262">
        <f>C31*(H25+H26)*B31*(1+$B$3)^3</f>
        <v>0</v>
      </c>
      <c r="I31" s="263">
        <f>C31*(I25+I26)*B31*(1+$B$3)^4</f>
        <v>0</v>
      </c>
      <c r="K31" s="195"/>
      <c r="M31" s="264"/>
      <c r="N31" s="265"/>
      <c r="O31" s="265"/>
      <c r="P31" s="265"/>
      <c r="Q31" s="265"/>
      <c r="R31" s="265"/>
      <c r="V31" s="195"/>
      <c r="X31" s="264"/>
      <c r="Y31" s="265"/>
      <c r="Z31" s="265"/>
      <c r="AA31" s="265"/>
      <c r="AB31" s="265"/>
      <c r="AC31" s="265"/>
    </row>
    <row r="32" spans="1:29" ht="16.5" customHeight="1" x14ac:dyDescent="0.25">
      <c r="A32" s="260" t="s">
        <v>104</v>
      </c>
      <c r="B32" s="204"/>
      <c r="C32" s="381"/>
      <c r="D32" s="381"/>
      <c r="E32" s="262">
        <f>C32*E25+D32*E26</f>
        <v>0</v>
      </c>
      <c r="F32" s="262">
        <f>(C32*F25+D32*F26)*(1+$B$3)</f>
        <v>0</v>
      </c>
      <c r="G32" s="262">
        <f>(C32*G25+D32*G26)*(1+$B$3)^2</f>
        <v>0</v>
      </c>
      <c r="H32" s="262">
        <f>(C32*H25+D32*H26)*(1+$B$3)^3</f>
        <v>0</v>
      </c>
      <c r="I32" s="262">
        <f>(C32*I25+D32*I26)*(1+$B$3)^4</f>
        <v>0</v>
      </c>
      <c r="J32" s="244"/>
      <c r="K32" s="195"/>
      <c r="M32" s="264"/>
      <c r="N32" s="265"/>
      <c r="O32" s="265"/>
      <c r="P32" s="265"/>
      <c r="Q32" s="265"/>
      <c r="R32" s="265"/>
      <c r="V32" s="195"/>
      <c r="X32" s="264"/>
      <c r="Y32" s="265"/>
      <c r="Z32" s="265"/>
      <c r="AA32" s="265"/>
      <c r="AB32" s="265"/>
      <c r="AC32" s="265"/>
    </row>
    <row r="33" spans="1:29" ht="16.5" customHeight="1" x14ac:dyDescent="0.25">
      <c r="A33" s="382" t="s">
        <v>263</v>
      </c>
      <c r="B33" s="405" t="s">
        <v>265</v>
      </c>
      <c r="C33" s="309"/>
      <c r="D33" s="309"/>
      <c r="E33" s="384"/>
      <c r="F33" s="384"/>
      <c r="G33" s="384"/>
      <c r="H33" s="384"/>
      <c r="I33" s="384"/>
      <c r="J33" s="244"/>
      <c r="K33" s="195"/>
      <c r="M33" s="264"/>
      <c r="N33" s="265"/>
      <c r="O33" s="265"/>
      <c r="P33" s="265"/>
      <c r="Q33" s="265"/>
      <c r="R33" s="265"/>
      <c r="V33" s="195"/>
      <c r="X33" s="264"/>
      <c r="Y33" s="265"/>
      <c r="Z33" s="265"/>
      <c r="AA33" s="265"/>
      <c r="AB33" s="265"/>
      <c r="AC33" s="265"/>
    </row>
    <row r="34" spans="1:29" ht="16.5" customHeight="1" thickBot="1" x14ac:dyDescent="0.3">
      <c r="A34" s="383" t="s">
        <v>179</v>
      </c>
      <c r="B34" s="406" t="s">
        <v>264</v>
      </c>
      <c r="C34" s="266"/>
      <c r="D34" s="266"/>
      <c r="E34" s="386"/>
      <c r="F34" s="386"/>
      <c r="G34" s="386"/>
      <c r="H34" s="386"/>
      <c r="I34" s="388"/>
      <c r="K34" s="195"/>
      <c r="M34" s="169"/>
      <c r="N34" s="265"/>
      <c r="O34" s="265"/>
      <c r="P34" s="265"/>
      <c r="Q34" s="265"/>
      <c r="R34" s="265"/>
      <c r="V34" s="195"/>
      <c r="X34" s="169"/>
      <c r="Y34" s="265"/>
      <c r="Z34" s="265"/>
      <c r="AA34" s="265"/>
      <c r="AB34" s="265"/>
      <c r="AC34" s="265"/>
    </row>
    <row r="35" spans="1:29" ht="16.5" thickTop="1" thickBot="1" x14ac:dyDescent="0.3">
      <c r="A35" s="267" t="s">
        <v>103</v>
      </c>
      <c r="B35" s="268"/>
      <c r="C35" s="269"/>
      <c r="D35" s="269"/>
      <c r="E35" s="270">
        <f>SUM(E28:E34)</f>
        <v>0</v>
      </c>
      <c r="F35" s="270">
        <f>SUM(F28:F34)</f>
        <v>0</v>
      </c>
      <c r="G35" s="270">
        <f>SUM(G28:G34)</f>
        <v>0</v>
      </c>
      <c r="H35" s="270">
        <f>SUM(H28:H34)</f>
        <v>0</v>
      </c>
      <c r="I35" s="271">
        <f>SUM(I28:I34)</f>
        <v>0</v>
      </c>
    </row>
    <row r="36" spans="1:29" hidden="1" x14ac:dyDescent="0.25">
      <c r="A36" s="272"/>
      <c r="B36" s="272"/>
      <c r="C36" s="272"/>
      <c r="D36" s="272" t="s">
        <v>176</v>
      </c>
      <c r="E36" s="272">
        <f>IF(B23="Domestic",E35,0)</f>
        <v>0</v>
      </c>
      <c r="F36" s="272">
        <f>IF(B23="Domestic",F35,0)</f>
        <v>0</v>
      </c>
      <c r="G36" s="272">
        <f>IF(B23="Domestic",G35,0)</f>
        <v>0</v>
      </c>
      <c r="H36" s="272">
        <f>IF(B23="Domestic",H35,0)</f>
        <v>0</v>
      </c>
      <c r="I36" s="272">
        <f>IF(B23="Domestic",I35,0)</f>
        <v>0</v>
      </c>
      <c r="J36" s="244"/>
    </row>
    <row r="37" spans="1:29" hidden="1" x14ac:dyDescent="0.25">
      <c r="A37" s="272"/>
      <c r="B37" s="272"/>
      <c r="C37" s="272"/>
      <c r="D37" s="272" t="s">
        <v>177</v>
      </c>
      <c r="E37" s="272">
        <f>IF(B23="Domestic",0,E35)</f>
        <v>0</v>
      </c>
      <c r="F37" s="272">
        <f>IF(B23="Domestic",0,F35)</f>
        <v>0</v>
      </c>
      <c r="G37" s="272">
        <f>IF(B23="Domestic",0,G35)</f>
        <v>0</v>
      </c>
      <c r="H37" s="272">
        <f>IF(B23="Domestic",0,H35)</f>
        <v>0</v>
      </c>
      <c r="I37" s="273">
        <f>IF(B23="Domestic",0,I35)</f>
        <v>0</v>
      </c>
    </row>
    <row r="38" spans="1:29" ht="15.75" thickBot="1" x14ac:dyDescent="0.3">
      <c r="A38" s="272"/>
      <c r="B38" s="272"/>
      <c r="C38" s="272"/>
      <c r="D38" s="272"/>
      <c r="E38" s="272"/>
      <c r="F38" s="272"/>
      <c r="G38" s="272"/>
      <c r="H38" s="272"/>
      <c r="I38" s="272"/>
      <c r="J38" s="244"/>
    </row>
    <row r="39" spans="1:29" ht="14.25" customHeight="1" x14ac:dyDescent="0.25">
      <c r="A39" s="245" t="s">
        <v>163</v>
      </c>
      <c r="B39" s="373" t="s">
        <v>92</v>
      </c>
      <c r="C39" s="417"/>
      <c r="D39" s="417"/>
      <c r="E39" s="246"/>
      <c r="F39" s="246"/>
      <c r="G39" s="246"/>
      <c r="H39" s="246"/>
      <c r="I39" s="247"/>
      <c r="K39" s="219"/>
      <c r="V39" s="219"/>
    </row>
    <row r="40" spans="1:29" ht="16.5" customHeight="1" x14ac:dyDescent="0.25">
      <c r="A40" s="248" t="s">
        <v>159</v>
      </c>
      <c r="B40" s="374" t="s">
        <v>160</v>
      </c>
      <c r="C40" s="79"/>
      <c r="D40" s="79"/>
      <c r="E40" s="79"/>
      <c r="F40" s="79"/>
      <c r="G40" s="79"/>
      <c r="H40" s="79"/>
      <c r="I40" s="249"/>
      <c r="K40" s="219"/>
      <c r="V40" s="219"/>
    </row>
    <row r="41" spans="1:29" ht="14.25" customHeight="1" thickBot="1" x14ac:dyDescent="0.3">
      <c r="A41" s="250" t="s">
        <v>93</v>
      </c>
      <c r="B41" s="375" t="s">
        <v>94</v>
      </c>
      <c r="C41" s="251"/>
      <c r="D41" s="251"/>
      <c r="E41" s="538" t="s">
        <v>150</v>
      </c>
      <c r="F41" s="538"/>
      <c r="G41" s="538"/>
      <c r="H41" s="538"/>
      <c r="I41" s="539"/>
      <c r="K41" s="219"/>
      <c r="V41" s="219"/>
    </row>
    <row r="42" spans="1:29" ht="14.25" customHeight="1" x14ac:dyDescent="0.25">
      <c r="A42" s="252"/>
      <c r="B42" s="253"/>
      <c r="C42" s="536" t="s">
        <v>190</v>
      </c>
      <c r="D42" s="537"/>
      <c r="E42" s="376">
        <v>0</v>
      </c>
      <c r="F42" s="376">
        <v>0</v>
      </c>
      <c r="G42" s="376">
        <v>0</v>
      </c>
      <c r="H42" s="376">
        <v>0</v>
      </c>
      <c r="I42" s="377">
        <v>0</v>
      </c>
      <c r="K42" s="195"/>
      <c r="N42" s="169"/>
      <c r="O42" s="169"/>
      <c r="P42" s="169"/>
      <c r="Q42" s="169"/>
      <c r="R42" s="169"/>
      <c r="V42" s="195"/>
      <c r="Y42" s="169"/>
      <c r="Z42" s="169"/>
      <c r="AA42" s="169"/>
      <c r="AB42" s="169"/>
      <c r="AC42" s="169"/>
    </row>
    <row r="43" spans="1:29" ht="14.25" customHeight="1" x14ac:dyDescent="0.25">
      <c r="A43" s="254"/>
      <c r="B43" s="255"/>
      <c r="C43" s="534" t="s">
        <v>109</v>
      </c>
      <c r="D43" s="535"/>
      <c r="E43" s="378">
        <v>0</v>
      </c>
      <c r="F43" s="378">
        <v>0</v>
      </c>
      <c r="G43" s="378">
        <v>0</v>
      </c>
      <c r="H43" s="378">
        <v>0</v>
      </c>
      <c r="I43" s="379">
        <v>0</v>
      </c>
      <c r="L43" s="195"/>
      <c r="M43" s="259"/>
      <c r="N43" s="259"/>
      <c r="O43" s="259"/>
      <c r="P43" s="259"/>
      <c r="Q43" s="259"/>
      <c r="R43" s="259"/>
      <c r="W43" s="195"/>
      <c r="X43" s="259"/>
      <c r="Y43" s="259"/>
      <c r="Z43" s="259"/>
      <c r="AA43" s="259"/>
      <c r="AB43" s="259"/>
      <c r="AC43" s="259"/>
    </row>
    <row r="44" spans="1:29" ht="27.95" customHeight="1" x14ac:dyDescent="0.25">
      <c r="A44" s="109"/>
      <c r="B44" s="256" t="s">
        <v>260</v>
      </c>
      <c r="C44" s="256" t="s">
        <v>242</v>
      </c>
      <c r="D44" s="274" t="s">
        <v>108</v>
      </c>
      <c r="E44" s="257" t="s">
        <v>96</v>
      </c>
      <c r="F44" s="257" t="s">
        <v>97</v>
      </c>
      <c r="G44" s="257" t="s">
        <v>98</v>
      </c>
      <c r="H44" s="257" t="s">
        <v>99</v>
      </c>
      <c r="I44" s="258" t="s">
        <v>100</v>
      </c>
      <c r="K44" s="195"/>
      <c r="M44" s="264"/>
      <c r="N44" s="265"/>
      <c r="O44" s="265"/>
      <c r="P44" s="265"/>
      <c r="Q44" s="265"/>
      <c r="R44" s="265"/>
      <c r="V44" s="195"/>
      <c r="X44" s="264"/>
      <c r="Y44" s="265"/>
      <c r="Z44" s="265"/>
      <c r="AA44" s="265"/>
      <c r="AB44" s="265"/>
      <c r="AC44" s="265"/>
    </row>
    <row r="45" spans="1:29" ht="14.25" customHeight="1" x14ac:dyDescent="0.25">
      <c r="A45" s="260" t="s">
        <v>101</v>
      </c>
      <c r="B45" s="204"/>
      <c r="C45" s="381"/>
      <c r="D45" s="261" t="s">
        <v>107</v>
      </c>
      <c r="E45" s="262">
        <f>C45*(E42+E43)</f>
        <v>0</v>
      </c>
      <c r="F45" s="262">
        <f>C45*(F42+F43)*(1+$B$3)</f>
        <v>0</v>
      </c>
      <c r="G45" s="262">
        <f>C45*(G42+G43)*(1+$B$3)^2</f>
        <v>0</v>
      </c>
      <c r="H45" s="262">
        <f>C45*(H42+H43)*(1+$B$3)^3</f>
        <v>0</v>
      </c>
      <c r="I45" s="263">
        <f>C45*(I42+I43)*(1+$B$3)^4</f>
        <v>0</v>
      </c>
      <c r="K45" s="195"/>
      <c r="L45" s="169"/>
      <c r="M45" s="264"/>
      <c r="N45" s="265"/>
      <c r="O45" s="265"/>
      <c r="P45" s="265"/>
      <c r="Q45" s="265"/>
      <c r="R45" s="265"/>
      <c r="V45" s="195"/>
      <c r="W45" s="169"/>
      <c r="X45" s="264"/>
      <c r="Y45" s="265"/>
      <c r="Z45" s="265"/>
      <c r="AA45" s="265"/>
      <c r="AB45" s="265"/>
      <c r="AC45" s="265"/>
    </row>
    <row r="46" spans="1:29" ht="14.25" customHeight="1" x14ac:dyDescent="0.25">
      <c r="A46" s="260" t="s">
        <v>105</v>
      </c>
      <c r="B46" s="380"/>
      <c r="C46" s="381"/>
      <c r="D46" s="261" t="s">
        <v>107</v>
      </c>
      <c r="E46" s="262">
        <f>((B46*C46)*(E42+E43))</f>
        <v>0</v>
      </c>
      <c r="F46" s="262">
        <f>((B46*C46)*(F42+F43)*(1+$B$3))</f>
        <v>0</v>
      </c>
      <c r="G46" s="262">
        <f>((B46*C46)*(G42+G43))*(1+$B$3)^2</f>
        <v>0</v>
      </c>
      <c r="H46" s="262">
        <f>((B46*C46)*(H42+H43))*(1+$B$3)^3</f>
        <v>0</v>
      </c>
      <c r="I46" s="263">
        <f>((B46*C46)*(I42+I43))*(1+$B$3)^4</f>
        <v>0</v>
      </c>
      <c r="K46" s="195"/>
      <c r="L46" s="169"/>
      <c r="M46" s="264"/>
      <c r="N46" s="265"/>
      <c r="O46" s="265"/>
      <c r="P46" s="265"/>
      <c r="Q46" s="265"/>
      <c r="R46" s="265"/>
      <c r="V46" s="195"/>
      <c r="W46" s="169"/>
      <c r="X46" s="264"/>
      <c r="Y46" s="265"/>
      <c r="Z46" s="265"/>
      <c r="AA46" s="265"/>
      <c r="AB46" s="265"/>
      <c r="AC46" s="265"/>
    </row>
    <row r="47" spans="1:29" ht="14.25" customHeight="1" x14ac:dyDescent="0.25">
      <c r="A47" s="260" t="s">
        <v>106</v>
      </c>
      <c r="B47" s="380"/>
      <c r="C47" s="381"/>
      <c r="D47" s="261" t="s">
        <v>107</v>
      </c>
      <c r="E47" s="262">
        <f>((B47*C47)*(E42+E43))</f>
        <v>0</v>
      </c>
      <c r="F47" s="262">
        <f>((B47*C47)*(F42+F43))*(1+$B$3)</f>
        <v>0</v>
      </c>
      <c r="G47" s="262">
        <f>((B47*C47)*(G42+G43))*(1+$B$3)^2</f>
        <v>0</v>
      </c>
      <c r="H47" s="262">
        <f>((B47*C47)*(H42+H43))*(1+$B$3)^3</f>
        <v>0</v>
      </c>
      <c r="I47" s="263">
        <f>((B47*C47)*(I42+I43))*(1+$B$3)^4</f>
        <v>0</v>
      </c>
      <c r="K47" s="195"/>
      <c r="M47" s="264"/>
      <c r="N47" s="265"/>
      <c r="O47" s="265"/>
      <c r="P47" s="265"/>
      <c r="Q47" s="265"/>
      <c r="R47" s="265"/>
      <c r="V47" s="195"/>
      <c r="X47" s="264"/>
      <c r="Y47" s="265"/>
      <c r="Z47" s="265"/>
      <c r="AA47" s="265"/>
      <c r="AB47" s="265"/>
      <c r="AC47" s="265"/>
    </row>
    <row r="48" spans="1:29" ht="14.25" customHeight="1" x14ac:dyDescent="0.25">
      <c r="A48" s="260" t="s">
        <v>102</v>
      </c>
      <c r="B48" s="380"/>
      <c r="C48" s="381"/>
      <c r="D48" s="261" t="s">
        <v>107</v>
      </c>
      <c r="E48" s="262">
        <f>C48*(E42+E43)*B48</f>
        <v>0</v>
      </c>
      <c r="F48" s="262">
        <f>C48*(F42+F43)*B48*(1+$B$3)</f>
        <v>0</v>
      </c>
      <c r="G48" s="262">
        <f>C48*(G42+G43)*B48*(1+$B$3)^2</f>
        <v>0</v>
      </c>
      <c r="H48" s="262">
        <f>C48*(H42+H43)*B48*(1+$B$3)^3</f>
        <v>0</v>
      </c>
      <c r="I48" s="263">
        <f>C48*(I42+I43)*B48*(1+$B$3)^4</f>
        <v>0</v>
      </c>
      <c r="K48" s="195"/>
      <c r="M48" s="264"/>
      <c r="N48" s="265"/>
      <c r="O48" s="265"/>
      <c r="P48" s="265"/>
      <c r="Q48" s="265"/>
      <c r="R48" s="265"/>
      <c r="V48" s="195"/>
      <c r="X48" s="264"/>
      <c r="Y48" s="265"/>
      <c r="Z48" s="265"/>
      <c r="AA48" s="265"/>
      <c r="AB48" s="265"/>
      <c r="AC48" s="265"/>
    </row>
    <row r="49" spans="1:29" ht="14.25" customHeight="1" x14ac:dyDescent="0.25">
      <c r="A49" s="260" t="s">
        <v>104</v>
      </c>
      <c r="B49" s="204"/>
      <c r="C49" s="381"/>
      <c r="D49" s="381"/>
      <c r="E49" s="262">
        <f>C49*E42+D49*E43</f>
        <v>0</v>
      </c>
      <c r="F49" s="262">
        <f>(C49*F42+D49*F43)*(1+$B$3)</f>
        <v>0</v>
      </c>
      <c r="G49" s="262">
        <f>(C49*G42+D49*G43)*(1+$B$3)^2</f>
        <v>0</v>
      </c>
      <c r="H49" s="262">
        <f>(C49*H42+D49*H43)*(1+$B$3)^3</f>
        <v>0</v>
      </c>
      <c r="I49" s="262">
        <f>(C49*I42+D49*I43)*(1+$B$3)^4</f>
        <v>0</v>
      </c>
      <c r="J49" s="244"/>
      <c r="K49" s="195"/>
      <c r="M49" s="264"/>
      <c r="N49" s="265"/>
      <c r="O49" s="265"/>
      <c r="P49" s="265"/>
      <c r="Q49" s="265"/>
      <c r="R49" s="265"/>
      <c r="V49" s="195"/>
      <c r="X49" s="264"/>
      <c r="Y49" s="265"/>
      <c r="Z49" s="265"/>
      <c r="AA49" s="265"/>
      <c r="AB49" s="265"/>
      <c r="AC49" s="265"/>
    </row>
    <row r="50" spans="1:29" ht="16.5" customHeight="1" x14ac:dyDescent="0.25">
      <c r="A50" s="382" t="s">
        <v>263</v>
      </c>
      <c r="B50" s="405" t="s">
        <v>265</v>
      </c>
      <c r="C50" s="309"/>
      <c r="D50" s="309"/>
      <c r="E50" s="384"/>
      <c r="F50" s="384"/>
      <c r="G50" s="384"/>
      <c r="H50" s="384"/>
      <c r="I50" s="384"/>
      <c r="J50" s="244"/>
      <c r="K50" s="195"/>
      <c r="M50" s="264"/>
      <c r="N50" s="265"/>
      <c r="O50" s="265"/>
      <c r="P50" s="265"/>
      <c r="Q50" s="265"/>
      <c r="R50" s="265"/>
      <c r="V50" s="195"/>
      <c r="X50" s="264"/>
      <c r="Y50" s="265"/>
      <c r="Z50" s="265"/>
      <c r="AA50" s="265"/>
      <c r="AB50" s="265"/>
      <c r="AC50" s="265"/>
    </row>
    <row r="51" spans="1:29" ht="14.25" customHeight="1" thickBot="1" x14ac:dyDescent="0.3">
      <c r="A51" s="383" t="s">
        <v>179</v>
      </c>
      <c r="B51" s="406" t="s">
        <v>264</v>
      </c>
      <c r="C51" s="266"/>
      <c r="D51" s="266"/>
      <c r="E51" s="386"/>
      <c r="F51" s="386"/>
      <c r="G51" s="386"/>
      <c r="H51" s="386"/>
      <c r="I51" s="386"/>
      <c r="J51" s="244"/>
      <c r="K51" s="195"/>
      <c r="M51" s="169"/>
      <c r="N51" s="265"/>
      <c r="O51" s="265"/>
      <c r="P51" s="265"/>
      <c r="Q51" s="265"/>
      <c r="R51" s="265"/>
      <c r="V51" s="195"/>
      <c r="X51" s="169"/>
      <c r="Y51" s="265"/>
      <c r="Z51" s="265"/>
      <c r="AA51" s="265"/>
      <c r="AB51" s="265"/>
      <c r="AC51" s="265"/>
    </row>
    <row r="52" spans="1:29" ht="16.5" thickTop="1" thickBot="1" x14ac:dyDescent="0.3">
      <c r="A52" s="267" t="s">
        <v>103</v>
      </c>
      <c r="B52" s="268"/>
      <c r="C52" s="269"/>
      <c r="D52" s="269"/>
      <c r="E52" s="270">
        <f>SUM(E45:E51)</f>
        <v>0</v>
      </c>
      <c r="F52" s="270">
        <f>SUM(F45:F51)</f>
        <v>0</v>
      </c>
      <c r="G52" s="270">
        <f>SUM(G45:G51)</f>
        <v>0</v>
      </c>
      <c r="H52" s="270">
        <f>SUM(H45:H51)</f>
        <v>0</v>
      </c>
      <c r="I52" s="271">
        <f>SUM(I45:I51)</f>
        <v>0</v>
      </c>
    </row>
    <row r="53" spans="1:29" hidden="1" x14ac:dyDescent="0.25">
      <c r="A53" s="272"/>
      <c r="B53" s="272"/>
      <c r="C53" s="272"/>
      <c r="D53" s="272" t="s">
        <v>176</v>
      </c>
      <c r="E53" s="272">
        <f>IF(B40="Domestic",E52,0)</f>
        <v>0</v>
      </c>
      <c r="F53" s="272">
        <f>IF(B40="Domestic",F52,0)</f>
        <v>0</v>
      </c>
      <c r="G53" s="272">
        <f>IF(B40="Domestic",G52,0)</f>
        <v>0</v>
      </c>
      <c r="H53" s="272">
        <f>IF(B40="Domestic",H52,0)</f>
        <v>0</v>
      </c>
      <c r="I53" s="272">
        <f>IF(B40="Domestic",I52,0)</f>
        <v>0</v>
      </c>
      <c r="J53" s="244"/>
    </row>
    <row r="54" spans="1:29" hidden="1" x14ac:dyDescent="0.25">
      <c r="A54" s="272"/>
      <c r="B54" s="272"/>
      <c r="C54" s="272"/>
      <c r="D54" s="272" t="s">
        <v>177</v>
      </c>
      <c r="E54" s="272">
        <f>IF(B40="Domestic",0,E52)</f>
        <v>0</v>
      </c>
      <c r="F54" s="272">
        <f>IF(B40="Domestic",0,F52)</f>
        <v>0</v>
      </c>
      <c r="G54" s="272">
        <f>IF(B40="Domestic",0,G52)</f>
        <v>0</v>
      </c>
      <c r="H54" s="272">
        <f>IF(B40="Domestic",0,H52)</f>
        <v>0</v>
      </c>
      <c r="I54" s="272">
        <f>IF(B40="Domestic",0,I52)</f>
        <v>0</v>
      </c>
      <c r="J54" s="244"/>
    </row>
    <row r="55" spans="1:29" ht="15.75" thickBot="1" x14ac:dyDescent="0.3">
      <c r="A55" s="272"/>
      <c r="B55" s="272"/>
      <c r="C55" s="272"/>
      <c r="D55" s="272"/>
      <c r="E55" s="272"/>
      <c r="F55" s="272"/>
      <c r="G55" s="272"/>
      <c r="H55" s="272"/>
      <c r="I55" s="272"/>
      <c r="J55" s="244"/>
    </row>
    <row r="56" spans="1:29" ht="16.5" customHeight="1" x14ac:dyDescent="0.25">
      <c r="A56" s="245" t="s">
        <v>164</v>
      </c>
      <c r="B56" s="373" t="s">
        <v>92</v>
      </c>
      <c r="C56" s="417"/>
      <c r="D56" s="417"/>
      <c r="E56" s="246"/>
      <c r="F56" s="246"/>
      <c r="G56" s="246"/>
      <c r="H56" s="246"/>
      <c r="I56" s="247"/>
      <c r="K56" s="219"/>
      <c r="V56" s="219"/>
    </row>
    <row r="57" spans="1:29" ht="16.5" customHeight="1" x14ac:dyDescent="0.25">
      <c r="A57" s="248" t="s">
        <v>159</v>
      </c>
      <c r="B57" s="374" t="s">
        <v>160</v>
      </c>
      <c r="C57" s="79"/>
      <c r="D57" s="79"/>
      <c r="E57" s="79"/>
      <c r="F57" s="79"/>
      <c r="G57" s="79"/>
      <c r="H57" s="79"/>
      <c r="I57" s="249"/>
      <c r="K57" s="219"/>
      <c r="V57" s="219"/>
    </row>
    <row r="58" spans="1:29" ht="16.5" customHeight="1" thickBot="1" x14ac:dyDescent="0.3">
      <c r="A58" s="250" t="s">
        <v>93</v>
      </c>
      <c r="B58" s="375" t="s">
        <v>94</v>
      </c>
      <c r="C58" s="251"/>
      <c r="D58" s="251"/>
      <c r="E58" s="538" t="s">
        <v>150</v>
      </c>
      <c r="F58" s="538"/>
      <c r="G58" s="538"/>
      <c r="H58" s="538"/>
      <c r="I58" s="539"/>
      <c r="K58" s="219"/>
      <c r="V58" s="219"/>
    </row>
    <row r="59" spans="1:29" ht="16.5" customHeight="1" x14ac:dyDescent="0.25">
      <c r="A59" s="252"/>
      <c r="B59" s="253"/>
      <c r="C59" s="536" t="s">
        <v>190</v>
      </c>
      <c r="D59" s="537"/>
      <c r="E59" s="376">
        <v>0</v>
      </c>
      <c r="F59" s="376">
        <v>0</v>
      </c>
      <c r="G59" s="376">
        <v>0</v>
      </c>
      <c r="H59" s="376">
        <v>0</v>
      </c>
      <c r="I59" s="377">
        <v>0</v>
      </c>
      <c r="K59" s="195"/>
      <c r="N59" s="169"/>
      <c r="O59" s="169"/>
      <c r="P59" s="169"/>
      <c r="Q59" s="169"/>
      <c r="R59" s="169"/>
      <c r="V59" s="195"/>
      <c r="Y59" s="169"/>
      <c r="Z59" s="169"/>
      <c r="AA59" s="169"/>
      <c r="AB59" s="169"/>
      <c r="AC59" s="169"/>
    </row>
    <row r="60" spans="1:29" ht="16.5" customHeight="1" x14ac:dyDescent="0.25">
      <c r="A60" s="254"/>
      <c r="B60" s="255"/>
      <c r="C60" s="534" t="s">
        <v>109</v>
      </c>
      <c r="D60" s="535"/>
      <c r="E60" s="378">
        <v>0</v>
      </c>
      <c r="F60" s="378">
        <v>0</v>
      </c>
      <c r="G60" s="378">
        <v>0</v>
      </c>
      <c r="H60" s="378">
        <v>0</v>
      </c>
      <c r="I60" s="379">
        <v>0</v>
      </c>
      <c r="L60" s="195"/>
      <c r="M60" s="259"/>
      <c r="N60" s="259"/>
      <c r="O60" s="259"/>
      <c r="P60" s="259"/>
      <c r="Q60" s="259"/>
      <c r="R60" s="259"/>
      <c r="W60" s="195"/>
      <c r="X60" s="259"/>
      <c r="Y60" s="259"/>
      <c r="Z60" s="259"/>
      <c r="AA60" s="259"/>
      <c r="AB60" s="259"/>
      <c r="AC60" s="259"/>
    </row>
    <row r="61" spans="1:29" ht="33" customHeight="1" x14ac:dyDescent="0.25">
      <c r="A61" s="109"/>
      <c r="B61" s="256" t="s">
        <v>260</v>
      </c>
      <c r="C61" s="256" t="s">
        <v>242</v>
      </c>
      <c r="D61" s="256" t="s">
        <v>108</v>
      </c>
      <c r="E61" s="257" t="s">
        <v>96</v>
      </c>
      <c r="F61" s="257" t="s">
        <v>97</v>
      </c>
      <c r="G61" s="257" t="s">
        <v>98</v>
      </c>
      <c r="H61" s="257" t="s">
        <v>99</v>
      </c>
      <c r="I61" s="258" t="s">
        <v>100</v>
      </c>
      <c r="K61" s="195"/>
      <c r="M61" s="264"/>
      <c r="N61" s="265"/>
      <c r="O61" s="265"/>
      <c r="P61" s="265"/>
      <c r="Q61" s="265"/>
      <c r="R61" s="265"/>
      <c r="V61" s="195"/>
      <c r="X61" s="264"/>
      <c r="Y61" s="265"/>
      <c r="Z61" s="265"/>
      <c r="AA61" s="265"/>
      <c r="AB61" s="265"/>
      <c r="AC61" s="265"/>
    </row>
    <row r="62" spans="1:29" ht="16.5" customHeight="1" x14ac:dyDescent="0.25">
      <c r="A62" s="260" t="s">
        <v>101</v>
      </c>
      <c r="B62" s="204"/>
      <c r="C62" s="381"/>
      <c r="D62" s="261" t="s">
        <v>107</v>
      </c>
      <c r="E62" s="262">
        <f>C62*(E59+E60)</f>
        <v>0</v>
      </c>
      <c r="F62" s="262">
        <f>C62*(F59+F60)*(1+$B$3)</f>
        <v>0</v>
      </c>
      <c r="G62" s="262">
        <f>C62*(G59+G60)*(1+$B$3)^2</f>
        <v>0</v>
      </c>
      <c r="H62" s="262">
        <f>C62*(H59+H60)*(1+$B$3)^3</f>
        <v>0</v>
      </c>
      <c r="I62" s="263">
        <f>C62*(I59+I60)*(1+$B$3)^4</f>
        <v>0</v>
      </c>
      <c r="K62" s="195"/>
      <c r="L62" s="169"/>
      <c r="M62" s="264"/>
      <c r="N62" s="265"/>
      <c r="O62" s="265"/>
      <c r="P62" s="265"/>
      <c r="Q62" s="265"/>
      <c r="R62" s="265"/>
      <c r="V62" s="195"/>
      <c r="W62" s="169"/>
      <c r="X62" s="264"/>
      <c r="Y62" s="265"/>
      <c r="Z62" s="265"/>
      <c r="AA62" s="265"/>
      <c r="AB62" s="265"/>
      <c r="AC62" s="265"/>
    </row>
    <row r="63" spans="1:29" ht="16.5" customHeight="1" x14ac:dyDescent="0.25">
      <c r="A63" s="260" t="s">
        <v>105</v>
      </c>
      <c r="B63" s="380"/>
      <c r="C63" s="381"/>
      <c r="D63" s="261" t="s">
        <v>107</v>
      </c>
      <c r="E63" s="262">
        <f>((B63*C63)*(E59+E60))</f>
        <v>0</v>
      </c>
      <c r="F63" s="262">
        <f>((B63*C63)*(F59+F60)*(1+$B$3))</f>
        <v>0</v>
      </c>
      <c r="G63" s="262">
        <f>((B63*C63)*(G59+G60))*(1+$B$3)^2</f>
        <v>0</v>
      </c>
      <c r="H63" s="262">
        <f>((B63*C63)*(H59+H60))*(1+$B$3)^3</f>
        <v>0</v>
      </c>
      <c r="I63" s="263">
        <f>((B63*C63)*(I59+I60))*(1+$B$3)^4</f>
        <v>0</v>
      </c>
      <c r="K63" s="195"/>
      <c r="L63" s="169"/>
      <c r="M63" s="264"/>
      <c r="N63" s="265"/>
      <c r="O63" s="265"/>
      <c r="P63" s="265"/>
      <c r="Q63" s="265"/>
      <c r="R63" s="265"/>
      <c r="V63" s="195"/>
      <c r="W63" s="169"/>
      <c r="X63" s="264"/>
      <c r="Y63" s="265"/>
      <c r="Z63" s="265"/>
      <c r="AA63" s="265"/>
      <c r="AB63" s="265"/>
      <c r="AC63" s="265"/>
    </row>
    <row r="64" spans="1:29" ht="16.5" customHeight="1" x14ac:dyDescent="0.25">
      <c r="A64" s="260" t="s">
        <v>106</v>
      </c>
      <c r="B64" s="380"/>
      <c r="C64" s="381"/>
      <c r="D64" s="261" t="s">
        <v>107</v>
      </c>
      <c r="E64" s="262">
        <f>((B64*C64)*(E59+E60))</f>
        <v>0</v>
      </c>
      <c r="F64" s="262">
        <f>((B64*C64)*(F59+F60))*(1+$B$3)</f>
        <v>0</v>
      </c>
      <c r="G64" s="262">
        <f>((B64*C64)*(G59+G60))*(1+$B$3)^2</f>
        <v>0</v>
      </c>
      <c r="H64" s="262">
        <f>((B64*C64)*(H59+H60))*(1+$B$3)^3</f>
        <v>0</v>
      </c>
      <c r="I64" s="263">
        <f>((B64*C64)*(I59+I60))*(1+$B$3)^4</f>
        <v>0</v>
      </c>
      <c r="K64" s="195"/>
      <c r="M64" s="264"/>
      <c r="N64" s="265"/>
      <c r="O64" s="265"/>
      <c r="P64" s="265"/>
      <c r="Q64" s="265"/>
      <c r="R64" s="265"/>
      <c r="V64" s="195"/>
      <c r="X64" s="264"/>
      <c r="Y64" s="265"/>
      <c r="Z64" s="265"/>
      <c r="AA64" s="265"/>
      <c r="AB64" s="265"/>
      <c r="AC64" s="265"/>
    </row>
    <row r="65" spans="1:30" ht="16.5" customHeight="1" x14ac:dyDescent="0.25">
      <c r="A65" s="260" t="s">
        <v>102</v>
      </c>
      <c r="B65" s="380"/>
      <c r="C65" s="381"/>
      <c r="D65" s="261" t="s">
        <v>107</v>
      </c>
      <c r="E65" s="262">
        <f>C65*(E59+E60)*B65</f>
        <v>0</v>
      </c>
      <c r="F65" s="262">
        <f>C65*(F59+F60)*B65*(1+$B$3)</f>
        <v>0</v>
      </c>
      <c r="G65" s="262">
        <f>C65*(G59+G60)*B65*(1+$B$3)^2</f>
        <v>0</v>
      </c>
      <c r="H65" s="262">
        <f>C65*(H59+H60)*B65*(1+$B$3)^3</f>
        <v>0</v>
      </c>
      <c r="I65" s="263">
        <f>C65*(I59+I60)*B65*(1+$B$3)^4</f>
        <v>0</v>
      </c>
      <c r="K65" s="195"/>
      <c r="M65" s="264"/>
      <c r="N65" s="265"/>
      <c r="O65" s="265"/>
      <c r="P65" s="265"/>
      <c r="Q65" s="265"/>
      <c r="R65" s="265"/>
      <c r="V65" s="195"/>
      <c r="X65" s="264"/>
      <c r="Y65" s="265"/>
      <c r="Z65" s="265"/>
      <c r="AA65" s="265"/>
      <c r="AB65" s="265"/>
      <c r="AC65" s="265"/>
    </row>
    <row r="66" spans="1:30" ht="16.5" customHeight="1" x14ac:dyDescent="0.25">
      <c r="A66" s="260" t="s">
        <v>104</v>
      </c>
      <c r="B66" s="204"/>
      <c r="C66" s="381"/>
      <c r="D66" s="381"/>
      <c r="E66" s="262">
        <f>C66*E59+D66*E60</f>
        <v>0</v>
      </c>
      <c r="F66" s="262">
        <f>(C66*F59+D66*F60)*(1+$B$3)</f>
        <v>0</v>
      </c>
      <c r="G66" s="262">
        <f>(C66*G59+D66*G60)*(1+$B$3)^2</f>
        <v>0</v>
      </c>
      <c r="H66" s="262">
        <f>(C66*H59+D66*H60)*(1+$B$3)^3</f>
        <v>0</v>
      </c>
      <c r="I66" s="262">
        <f>(C66*I59+D66*I60)*(1+$B$3)^4</f>
        <v>0</v>
      </c>
      <c r="J66" s="244"/>
      <c r="K66" s="195"/>
      <c r="M66" s="264"/>
      <c r="N66" s="265"/>
      <c r="O66" s="265"/>
      <c r="P66" s="265"/>
      <c r="Q66" s="265"/>
      <c r="R66" s="265"/>
      <c r="V66" s="195"/>
      <c r="X66" s="264"/>
      <c r="Y66" s="265"/>
      <c r="Z66" s="265"/>
      <c r="AA66" s="265"/>
      <c r="AB66" s="265"/>
      <c r="AC66" s="265"/>
      <c r="AD66" s="79"/>
    </row>
    <row r="67" spans="1:30" ht="16.5" customHeight="1" x14ac:dyDescent="0.25">
      <c r="A67" s="382" t="s">
        <v>263</v>
      </c>
      <c r="B67" s="405" t="s">
        <v>265</v>
      </c>
      <c r="C67" s="309"/>
      <c r="D67" s="309"/>
      <c r="E67" s="384"/>
      <c r="F67" s="384"/>
      <c r="G67" s="384"/>
      <c r="H67" s="384"/>
      <c r="I67" s="385"/>
      <c r="J67" s="244"/>
      <c r="K67" s="195"/>
      <c r="M67" s="264"/>
      <c r="N67" s="265"/>
      <c r="O67" s="265"/>
      <c r="P67" s="265"/>
      <c r="Q67" s="265"/>
      <c r="R67" s="265"/>
      <c r="V67" s="195"/>
      <c r="X67" s="264"/>
      <c r="Y67" s="265"/>
      <c r="Z67" s="265"/>
      <c r="AA67" s="265"/>
      <c r="AB67" s="265"/>
      <c r="AC67" s="265"/>
    </row>
    <row r="68" spans="1:30" ht="16.5" customHeight="1" thickBot="1" x14ac:dyDescent="0.3">
      <c r="A68" s="383" t="s">
        <v>179</v>
      </c>
      <c r="B68" s="406" t="s">
        <v>264</v>
      </c>
      <c r="C68" s="266"/>
      <c r="D68" s="266"/>
      <c r="E68" s="386"/>
      <c r="F68" s="386"/>
      <c r="G68" s="386"/>
      <c r="H68" s="386"/>
      <c r="I68" s="387"/>
      <c r="J68" s="244"/>
      <c r="K68" s="195"/>
      <c r="M68" s="169"/>
      <c r="N68" s="265"/>
      <c r="O68" s="265"/>
      <c r="P68" s="265"/>
      <c r="Q68" s="265"/>
      <c r="R68" s="265"/>
      <c r="V68" s="195"/>
      <c r="X68" s="169"/>
      <c r="Y68" s="265"/>
      <c r="Z68" s="265"/>
      <c r="AA68" s="265"/>
      <c r="AB68" s="265"/>
      <c r="AC68" s="265"/>
    </row>
    <row r="69" spans="1:30" ht="16.5" thickTop="1" thickBot="1" x14ac:dyDescent="0.3">
      <c r="A69" s="267" t="s">
        <v>103</v>
      </c>
      <c r="B69" s="268"/>
      <c r="C69" s="269"/>
      <c r="D69" s="269"/>
      <c r="E69" s="270">
        <f>SUM(E62:E68)</f>
        <v>0</v>
      </c>
      <c r="F69" s="270">
        <f>SUM(F62:F68)</f>
        <v>0</v>
      </c>
      <c r="G69" s="270">
        <f>SUM(G62:G68)</f>
        <v>0</v>
      </c>
      <c r="H69" s="270">
        <f>SUM(H62:H68)</f>
        <v>0</v>
      </c>
      <c r="I69" s="271">
        <f>SUM(I62:I68)</f>
        <v>0</v>
      </c>
    </row>
    <row r="70" spans="1:30" hidden="1" x14ac:dyDescent="0.25">
      <c r="A70" s="272"/>
      <c r="B70" s="272"/>
      <c r="C70" s="272"/>
      <c r="D70" s="272" t="s">
        <v>176</v>
      </c>
      <c r="E70" s="272">
        <f>IF(B57="Domestic",E69,0)</f>
        <v>0</v>
      </c>
      <c r="F70" s="272">
        <f>IF(B57="Domestic",F69,0)</f>
        <v>0</v>
      </c>
      <c r="G70" s="272">
        <f>IF(B57="Domestic",G69,0)</f>
        <v>0</v>
      </c>
      <c r="H70" s="272">
        <f>IF(B57="Domestic",H69,0)</f>
        <v>0</v>
      </c>
      <c r="I70" s="272">
        <f>IF(B57="Domestic",I69,0)</f>
        <v>0</v>
      </c>
      <c r="J70" s="244"/>
    </row>
    <row r="71" spans="1:30" hidden="1" x14ac:dyDescent="0.25">
      <c r="A71" s="272"/>
      <c r="B71" s="272"/>
      <c r="C71" s="272"/>
      <c r="D71" s="272" t="s">
        <v>177</v>
      </c>
      <c r="E71" s="272">
        <f>IF(B57="Domestic",0,E69)</f>
        <v>0</v>
      </c>
      <c r="F71" s="272">
        <f>IF(B57="Domestic",0,F69)</f>
        <v>0</v>
      </c>
      <c r="G71" s="272">
        <f>IF(B57="Domestic",0,G69)</f>
        <v>0</v>
      </c>
      <c r="H71" s="272">
        <f>IF(B57="Domestic",0,H69)</f>
        <v>0</v>
      </c>
      <c r="I71" s="273">
        <f>IF(B57="Domestic",0,I69)</f>
        <v>0</v>
      </c>
    </row>
    <row r="72" spans="1:30" ht="15.75" thickBot="1" x14ac:dyDescent="0.3">
      <c r="A72" s="272"/>
      <c r="B72" s="272"/>
      <c r="C72" s="272"/>
      <c r="D72" s="272"/>
      <c r="E72" s="272"/>
      <c r="F72" s="272"/>
      <c r="G72" s="272"/>
      <c r="H72" s="272"/>
      <c r="I72" s="272"/>
      <c r="J72" s="244"/>
    </row>
    <row r="73" spans="1:30" ht="16.5" customHeight="1" x14ac:dyDescent="0.25">
      <c r="A73" s="245" t="s">
        <v>165</v>
      </c>
      <c r="B73" s="373" t="s">
        <v>92</v>
      </c>
      <c r="C73" s="417"/>
      <c r="D73" s="417"/>
      <c r="E73" s="246"/>
      <c r="F73" s="246"/>
      <c r="G73" s="246"/>
      <c r="H73" s="246"/>
      <c r="I73" s="247"/>
      <c r="K73" s="219"/>
      <c r="V73" s="219"/>
    </row>
    <row r="74" spans="1:30" ht="16.5" customHeight="1" x14ac:dyDescent="0.25">
      <c r="A74" s="248" t="s">
        <v>159</v>
      </c>
      <c r="B74" s="374" t="s">
        <v>160</v>
      </c>
      <c r="C74" s="79"/>
      <c r="D74" s="79"/>
      <c r="E74" s="79"/>
      <c r="F74" s="79"/>
      <c r="G74" s="79"/>
      <c r="H74" s="79"/>
      <c r="I74" s="249"/>
      <c r="K74" s="219"/>
      <c r="V74" s="219"/>
    </row>
    <row r="75" spans="1:30" ht="16.5" customHeight="1" thickBot="1" x14ac:dyDescent="0.3">
      <c r="A75" s="250" t="s">
        <v>93</v>
      </c>
      <c r="B75" s="375" t="s">
        <v>94</v>
      </c>
      <c r="C75" s="251"/>
      <c r="D75" s="251"/>
      <c r="E75" s="538" t="s">
        <v>150</v>
      </c>
      <c r="F75" s="538"/>
      <c r="G75" s="538"/>
      <c r="H75" s="538"/>
      <c r="I75" s="539"/>
      <c r="K75" s="219"/>
      <c r="V75" s="219"/>
    </row>
    <row r="76" spans="1:30" ht="16.5" customHeight="1" x14ac:dyDescent="0.25">
      <c r="A76" s="252"/>
      <c r="B76" s="253"/>
      <c r="C76" s="536" t="s">
        <v>190</v>
      </c>
      <c r="D76" s="537"/>
      <c r="E76" s="376">
        <v>0</v>
      </c>
      <c r="F76" s="376">
        <v>0</v>
      </c>
      <c r="G76" s="376">
        <v>0</v>
      </c>
      <c r="H76" s="376">
        <v>0</v>
      </c>
      <c r="I76" s="377">
        <v>0</v>
      </c>
      <c r="K76" s="195"/>
      <c r="N76" s="169"/>
      <c r="O76" s="169"/>
      <c r="P76" s="169"/>
      <c r="Q76" s="169"/>
      <c r="R76" s="169"/>
      <c r="V76" s="195"/>
      <c r="Y76" s="169"/>
      <c r="Z76" s="169"/>
      <c r="AA76" s="169"/>
      <c r="AB76" s="169"/>
      <c r="AC76" s="169"/>
    </row>
    <row r="77" spans="1:30" ht="16.5" customHeight="1" x14ac:dyDescent="0.25">
      <c r="A77" s="254"/>
      <c r="B77" s="255"/>
      <c r="C77" s="534" t="s">
        <v>109</v>
      </c>
      <c r="D77" s="535"/>
      <c r="E77" s="378">
        <v>0</v>
      </c>
      <c r="F77" s="378">
        <v>0</v>
      </c>
      <c r="G77" s="378">
        <v>0</v>
      </c>
      <c r="H77" s="378">
        <v>0</v>
      </c>
      <c r="I77" s="379">
        <v>0</v>
      </c>
      <c r="L77" s="195"/>
      <c r="M77" s="259"/>
      <c r="N77" s="259"/>
      <c r="O77" s="259"/>
      <c r="P77" s="259"/>
      <c r="Q77" s="259"/>
      <c r="R77" s="259"/>
      <c r="W77" s="195"/>
      <c r="X77" s="259"/>
      <c r="Y77" s="259"/>
      <c r="Z77" s="259"/>
      <c r="AA77" s="259"/>
      <c r="AB77" s="259"/>
      <c r="AC77" s="259"/>
    </row>
    <row r="78" spans="1:30" ht="33.6" customHeight="1" x14ac:dyDescent="0.25">
      <c r="A78" s="109"/>
      <c r="B78" s="256" t="s">
        <v>260</v>
      </c>
      <c r="C78" s="256" t="s">
        <v>242</v>
      </c>
      <c r="D78" s="256" t="s">
        <v>108</v>
      </c>
      <c r="E78" s="257" t="s">
        <v>96</v>
      </c>
      <c r="F78" s="257" t="s">
        <v>97</v>
      </c>
      <c r="G78" s="257" t="s">
        <v>98</v>
      </c>
      <c r="H78" s="257" t="s">
        <v>99</v>
      </c>
      <c r="I78" s="258" t="s">
        <v>100</v>
      </c>
      <c r="K78" s="195"/>
      <c r="M78" s="264"/>
      <c r="N78" s="265"/>
      <c r="O78" s="265"/>
      <c r="P78" s="265"/>
      <c r="Q78" s="265"/>
      <c r="R78" s="265"/>
      <c r="V78" s="195"/>
      <c r="X78" s="264"/>
      <c r="Y78" s="265"/>
      <c r="Z78" s="265"/>
      <c r="AA78" s="265"/>
      <c r="AB78" s="265"/>
      <c r="AC78" s="265"/>
    </row>
    <row r="79" spans="1:30" ht="16.5" customHeight="1" x14ac:dyDescent="0.25">
      <c r="A79" s="260" t="s">
        <v>101</v>
      </c>
      <c r="B79" s="204"/>
      <c r="C79" s="381"/>
      <c r="D79" s="261" t="s">
        <v>107</v>
      </c>
      <c r="E79" s="262">
        <f>C79*(E76+E77)</f>
        <v>0</v>
      </c>
      <c r="F79" s="262">
        <f>C79*(F76+F77)*(1+$B$3)</f>
        <v>0</v>
      </c>
      <c r="G79" s="262">
        <f>C79*(G76+G77)*(1+$B$3)^2</f>
        <v>0</v>
      </c>
      <c r="H79" s="262">
        <f>C79*(H76+H77)*(1+$B$3)^3</f>
        <v>0</v>
      </c>
      <c r="I79" s="263">
        <f>C79*(I76+I77)*(1+$B$3)^4</f>
        <v>0</v>
      </c>
      <c r="K79" s="195"/>
      <c r="L79" s="169"/>
      <c r="M79" s="264"/>
      <c r="N79" s="265"/>
      <c r="O79" s="265"/>
      <c r="P79" s="265"/>
      <c r="Q79" s="265"/>
      <c r="R79" s="265"/>
      <c r="V79" s="195"/>
      <c r="W79" s="169"/>
      <c r="X79" s="264"/>
      <c r="Y79" s="265"/>
      <c r="Z79" s="265"/>
      <c r="AA79" s="265"/>
      <c r="AB79" s="265"/>
      <c r="AC79" s="265"/>
    </row>
    <row r="80" spans="1:30" ht="16.5" customHeight="1" x14ac:dyDescent="0.25">
      <c r="A80" s="260" t="s">
        <v>105</v>
      </c>
      <c r="B80" s="380"/>
      <c r="C80" s="381"/>
      <c r="D80" s="261" t="s">
        <v>107</v>
      </c>
      <c r="E80" s="262">
        <f>((B80*C80)*(E76+E77))</f>
        <v>0</v>
      </c>
      <c r="F80" s="262">
        <f>((B80*C80)*(F76+F77)*(1+$B$3))</f>
        <v>0</v>
      </c>
      <c r="G80" s="262">
        <f>((B80*C80)*(G76+G77))*(1+$B$3)^2</f>
        <v>0</v>
      </c>
      <c r="H80" s="262">
        <f>((B80*C80)*(H76+H77))*(1+$B$3)^3</f>
        <v>0</v>
      </c>
      <c r="I80" s="263">
        <f>((B80*C80)*(I76+I77))*(1+$B$3)^4</f>
        <v>0</v>
      </c>
      <c r="K80" s="195"/>
      <c r="L80" s="169"/>
      <c r="M80" s="264"/>
      <c r="N80" s="265"/>
      <c r="O80" s="265"/>
      <c r="P80" s="265"/>
      <c r="Q80" s="265"/>
      <c r="R80" s="265"/>
      <c r="V80" s="195"/>
      <c r="W80" s="169"/>
      <c r="X80" s="264"/>
      <c r="Y80" s="265"/>
      <c r="Z80" s="265"/>
      <c r="AA80" s="265"/>
      <c r="AB80" s="265"/>
      <c r="AC80" s="265"/>
    </row>
    <row r="81" spans="1:30" ht="16.5" customHeight="1" x14ac:dyDescent="0.25">
      <c r="A81" s="260" t="s">
        <v>106</v>
      </c>
      <c r="B81" s="380"/>
      <c r="C81" s="381"/>
      <c r="D81" s="261" t="s">
        <v>107</v>
      </c>
      <c r="E81" s="262">
        <f>((B81*C81)*(E76+E77))</f>
        <v>0</v>
      </c>
      <c r="F81" s="262">
        <f>((B81*C81)*(F76+F77))*(1+$B$3)</f>
        <v>0</v>
      </c>
      <c r="G81" s="262">
        <f>((B81*C81)*(G76+G77))*(1+$B$3)^2</f>
        <v>0</v>
      </c>
      <c r="H81" s="262">
        <f>((B81*C81)*(H76+H77))*(1+$B$3)^3</f>
        <v>0</v>
      </c>
      <c r="I81" s="263">
        <f>((B81*C81)*(I76+I77))*(1+$B$3)^4</f>
        <v>0</v>
      </c>
      <c r="K81" s="195"/>
      <c r="M81" s="264"/>
      <c r="N81" s="265"/>
      <c r="O81" s="265"/>
      <c r="P81" s="265"/>
      <c r="Q81" s="265"/>
      <c r="R81" s="265"/>
      <c r="V81" s="195"/>
      <c r="X81" s="264"/>
      <c r="Y81" s="265"/>
      <c r="Z81" s="265"/>
      <c r="AA81" s="265"/>
      <c r="AB81" s="265"/>
      <c r="AC81" s="265"/>
    </row>
    <row r="82" spans="1:30" ht="16.5" customHeight="1" x14ac:dyDescent="0.25">
      <c r="A82" s="260" t="s">
        <v>102</v>
      </c>
      <c r="B82" s="380"/>
      <c r="C82" s="381"/>
      <c r="D82" s="261" t="s">
        <v>107</v>
      </c>
      <c r="E82" s="262">
        <f>C82*(E76+E77)*B82</f>
        <v>0</v>
      </c>
      <c r="F82" s="262">
        <f>C82*(F76+F77)*B82*(1+$B$3)</f>
        <v>0</v>
      </c>
      <c r="G82" s="262">
        <f>C82*(G76+G77)*B82*(1+$B$3)^2</f>
        <v>0</v>
      </c>
      <c r="H82" s="262">
        <f>C82*(H76+H77)*B82*(1+$B$3)^3</f>
        <v>0</v>
      </c>
      <c r="I82" s="263">
        <f>C82*(I76+I77)*B82*(1+$B$3)^4</f>
        <v>0</v>
      </c>
      <c r="K82" s="195"/>
      <c r="M82" s="264"/>
      <c r="N82" s="265"/>
      <c r="O82" s="265"/>
      <c r="P82" s="265"/>
      <c r="Q82" s="265"/>
      <c r="R82" s="265"/>
      <c r="V82" s="195"/>
      <c r="X82" s="264"/>
      <c r="Y82" s="265"/>
      <c r="Z82" s="265"/>
      <c r="AA82" s="265"/>
      <c r="AB82" s="265"/>
      <c r="AC82" s="265"/>
    </row>
    <row r="83" spans="1:30" ht="16.5" customHeight="1" x14ac:dyDescent="0.25">
      <c r="A83" s="260" t="s">
        <v>104</v>
      </c>
      <c r="B83" s="204"/>
      <c r="C83" s="381"/>
      <c r="D83" s="381"/>
      <c r="E83" s="262">
        <f>C83*E76+D83*E77</f>
        <v>0</v>
      </c>
      <c r="F83" s="262">
        <f>(C83*F76+D83*F77)*(1+$B$3)</f>
        <v>0</v>
      </c>
      <c r="G83" s="262">
        <f>(C83*G76+D83*G77)*(1+$B$3)^2</f>
        <v>0</v>
      </c>
      <c r="H83" s="262">
        <f>(C83*H76+D83*H77)*(1+$B$3)^3</f>
        <v>0</v>
      </c>
      <c r="I83" s="262">
        <f>(C83*I76+D83*I77)*(1+$B$3)^4</f>
        <v>0</v>
      </c>
      <c r="J83" s="244"/>
      <c r="K83" s="195"/>
      <c r="M83" s="264"/>
      <c r="N83" s="265"/>
      <c r="O83" s="265"/>
      <c r="P83" s="265"/>
      <c r="Q83" s="265"/>
      <c r="R83" s="265"/>
      <c r="V83" s="195"/>
      <c r="X83" s="264"/>
      <c r="Y83" s="265"/>
      <c r="Z83" s="265"/>
      <c r="AA83" s="265"/>
      <c r="AB83" s="265"/>
      <c r="AC83" s="265"/>
      <c r="AD83" s="79"/>
    </row>
    <row r="84" spans="1:30" ht="16.5" customHeight="1" x14ac:dyDescent="0.25">
      <c r="A84" s="382" t="s">
        <v>263</v>
      </c>
      <c r="B84" s="405" t="s">
        <v>265</v>
      </c>
      <c r="C84" s="309"/>
      <c r="D84" s="309"/>
      <c r="E84" s="384"/>
      <c r="F84" s="384"/>
      <c r="G84" s="384"/>
      <c r="H84" s="384"/>
      <c r="I84" s="385"/>
      <c r="J84" s="244"/>
      <c r="K84" s="195"/>
      <c r="M84" s="264"/>
      <c r="N84" s="265"/>
      <c r="O84" s="265"/>
      <c r="P84" s="265"/>
      <c r="Q84" s="265"/>
      <c r="R84" s="265"/>
      <c r="V84" s="195"/>
      <c r="X84" s="264"/>
      <c r="Y84" s="265"/>
      <c r="Z84" s="265"/>
      <c r="AA84" s="265"/>
      <c r="AB84" s="265"/>
      <c r="AC84" s="265"/>
    </row>
    <row r="85" spans="1:30" ht="16.5" customHeight="1" thickBot="1" x14ac:dyDescent="0.3">
      <c r="A85" s="383" t="s">
        <v>179</v>
      </c>
      <c r="B85" s="406" t="s">
        <v>264</v>
      </c>
      <c r="C85" s="266"/>
      <c r="D85" s="266"/>
      <c r="E85" s="386"/>
      <c r="F85" s="386"/>
      <c r="G85" s="386"/>
      <c r="H85" s="386"/>
      <c r="I85" s="386"/>
      <c r="J85" s="244"/>
      <c r="K85" s="195"/>
      <c r="M85" s="169"/>
      <c r="N85" s="265"/>
      <c r="O85" s="265"/>
      <c r="P85" s="265"/>
      <c r="Q85" s="265"/>
      <c r="R85" s="265"/>
      <c r="V85" s="195"/>
      <c r="X85" s="169"/>
      <c r="Y85" s="265"/>
      <c r="Z85" s="265"/>
      <c r="AA85" s="265"/>
      <c r="AB85" s="265"/>
      <c r="AC85" s="265"/>
      <c r="AD85" s="79"/>
    </row>
    <row r="86" spans="1:30" ht="16.5" thickTop="1" thickBot="1" x14ac:dyDescent="0.3">
      <c r="A86" s="267" t="s">
        <v>103</v>
      </c>
      <c r="B86" s="268"/>
      <c r="C86" s="269"/>
      <c r="D86" s="269"/>
      <c r="E86" s="270">
        <f>SUM(E79:E85)</f>
        <v>0</v>
      </c>
      <c r="F86" s="270">
        <f>SUM(F79:F85)</f>
        <v>0</v>
      </c>
      <c r="G86" s="270">
        <f>SUM(G79:G85)</f>
        <v>0</v>
      </c>
      <c r="H86" s="270">
        <f>SUM(H79:H85)</f>
        <v>0</v>
      </c>
      <c r="I86" s="271">
        <f>SUM(I79:I85)</f>
        <v>0</v>
      </c>
      <c r="K86" s="195"/>
      <c r="M86" s="169"/>
      <c r="N86" s="265"/>
      <c r="O86" s="265"/>
      <c r="P86" s="265"/>
      <c r="Q86" s="265"/>
      <c r="R86" s="265"/>
    </row>
    <row r="87" spans="1:30" hidden="1" x14ac:dyDescent="0.25">
      <c r="A87" s="272"/>
      <c r="B87" s="272"/>
      <c r="C87" s="272"/>
      <c r="D87" s="272" t="s">
        <v>176</v>
      </c>
      <c r="E87" s="272">
        <f>IF(B74="Domestic",E86,0)</f>
        <v>0</v>
      </c>
      <c r="F87" s="272">
        <f>IF(B74="Domestic",F86,0)</f>
        <v>0</v>
      </c>
      <c r="G87" s="272">
        <f>IF(B74="Domestic",G86,0)</f>
        <v>0</v>
      </c>
      <c r="H87" s="272">
        <f>IF(B74="Domestic",H86,0)</f>
        <v>0</v>
      </c>
      <c r="I87" s="272">
        <f>IF(B74="Domestic",I86,0)</f>
        <v>0</v>
      </c>
      <c r="J87" s="244"/>
      <c r="K87" s="195"/>
      <c r="M87" s="169"/>
      <c r="N87" s="265"/>
      <c r="O87" s="265"/>
      <c r="P87" s="265"/>
      <c r="Q87" s="265"/>
      <c r="R87" s="265"/>
    </row>
    <row r="88" spans="1:30" hidden="1" x14ac:dyDescent="0.25">
      <c r="A88" s="272"/>
      <c r="B88" s="272"/>
      <c r="C88" s="272"/>
      <c r="D88" s="272" t="s">
        <v>177</v>
      </c>
      <c r="E88" s="272">
        <f>IF(B74="Domestic",0,E86)</f>
        <v>0</v>
      </c>
      <c r="F88" s="272">
        <f>IF(B74="Domestic",0,F86)</f>
        <v>0</v>
      </c>
      <c r="G88" s="272">
        <f>IF(B74="Domestic",0,G86)</f>
        <v>0</v>
      </c>
      <c r="H88" s="272">
        <f>IF(B74="Domestic",0,H86)</f>
        <v>0</v>
      </c>
      <c r="I88" s="272">
        <f>IF(B74="Domestic",0,I86)</f>
        <v>0</v>
      </c>
      <c r="J88" s="244"/>
      <c r="K88" s="195"/>
      <c r="M88" s="169"/>
      <c r="N88" s="265"/>
      <c r="O88" s="265"/>
      <c r="P88" s="265"/>
      <c r="Q88" s="265"/>
      <c r="R88" s="265"/>
    </row>
    <row r="89" spans="1:30" ht="15.75" thickBot="1" x14ac:dyDescent="0.3">
      <c r="A89" s="272"/>
      <c r="B89" s="272"/>
      <c r="C89" s="272"/>
      <c r="D89" s="272"/>
      <c r="E89" s="272"/>
      <c r="F89" s="272"/>
      <c r="G89" s="272"/>
      <c r="H89" s="272"/>
      <c r="I89" s="272"/>
      <c r="J89" s="244"/>
    </row>
    <row r="90" spans="1:30" ht="16.5" customHeight="1" x14ac:dyDescent="0.25">
      <c r="A90" s="245" t="s">
        <v>168</v>
      </c>
      <c r="B90" s="373" t="s">
        <v>92</v>
      </c>
      <c r="C90" s="417"/>
      <c r="D90" s="417"/>
      <c r="E90" s="246"/>
      <c r="F90" s="246"/>
      <c r="G90" s="246"/>
      <c r="H90" s="246"/>
      <c r="I90" s="247"/>
      <c r="K90" s="219"/>
      <c r="V90" s="219"/>
    </row>
    <row r="91" spans="1:30" ht="16.5" customHeight="1" x14ac:dyDescent="0.25">
      <c r="A91" s="248" t="s">
        <v>159</v>
      </c>
      <c r="B91" s="374" t="s">
        <v>160</v>
      </c>
      <c r="C91" s="79"/>
      <c r="D91" s="79"/>
      <c r="E91" s="79"/>
      <c r="F91" s="79"/>
      <c r="G91" s="79"/>
      <c r="H91" s="79"/>
      <c r="I91" s="249"/>
      <c r="K91" s="219"/>
      <c r="V91" s="219"/>
    </row>
    <row r="92" spans="1:30" ht="16.5" customHeight="1" thickBot="1" x14ac:dyDescent="0.3">
      <c r="A92" s="250" t="s">
        <v>93</v>
      </c>
      <c r="B92" s="375" t="s">
        <v>94</v>
      </c>
      <c r="C92" s="251"/>
      <c r="D92" s="251"/>
      <c r="E92" s="538" t="s">
        <v>150</v>
      </c>
      <c r="F92" s="538"/>
      <c r="G92" s="538"/>
      <c r="H92" s="538"/>
      <c r="I92" s="539"/>
      <c r="K92" s="219"/>
      <c r="V92" s="219"/>
    </row>
    <row r="93" spans="1:30" ht="16.5" customHeight="1" x14ac:dyDescent="0.25">
      <c r="A93" s="252"/>
      <c r="B93" s="253"/>
      <c r="C93" s="536" t="s">
        <v>190</v>
      </c>
      <c r="D93" s="537"/>
      <c r="E93" s="376">
        <v>0</v>
      </c>
      <c r="F93" s="376">
        <v>0</v>
      </c>
      <c r="G93" s="376">
        <v>0</v>
      </c>
      <c r="H93" s="376">
        <v>0</v>
      </c>
      <c r="I93" s="377">
        <v>0</v>
      </c>
      <c r="K93" s="195"/>
      <c r="N93" s="169"/>
      <c r="O93" s="169"/>
      <c r="P93" s="169"/>
      <c r="Q93" s="169"/>
      <c r="R93" s="169"/>
      <c r="V93" s="195"/>
      <c r="Y93" s="169"/>
      <c r="Z93" s="169"/>
      <c r="AA93" s="169"/>
      <c r="AB93" s="169"/>
      <c r="AC93" s="169"/>
    </row>
    <row r="94" spans="1:30" ht="16.5" customHeight="1" x14ac:dyDescent="0.25">
      <c r="A94" s="254"/>
      <c r="B94" s="255"/>
      <c r="C94" s="534" t="s">
        <v>109</v>
      </c>
      <c r="D94" s="535"/>
      <c r="E94" s="378">
        <v>0</v>
      </c>
      <c r="F94" s="378">
        <v>0</v>
      </c>
      <c r="G94" s="378">
        <v>0</v>
      </c>
      <c r="H94" s="378">
        <v>0</v>
      </c>
      <c r="I94" s="379">
        <v>0</v>
      </c>
      <c r="L94" s="195"/>
      <c r="M94" s="259"/>
      <c r="N94" s="259"/>
      <c r="O94" s="259"/>
      <c r="P94" s="259"/>
      <c r="Q94" s="259"/>
      <c r="R94" s="259"/>
      <c r="W94" s="195"/>
      <c r="X94" s="259"/>
      <c r="Y94" s="259"/>
      <c r="Z94" s="259"/>
      <c r="AA94" s="259"/>
      <c r="AB94" s="259"/>
      <c r="AC94" s="259"/>
    </row>
    <row r="95" spans="1:30" ht="33.950000000000003" customHeight="1" x14ac:dyDescent="0.25">
      <c r="A95" s="109"/>
      <c r="B95" s="256" t="s">
        <v>260</v>
      </c>
      <c r="C95" s="256" t="s">
        <v>242</v>
      </c>
      <c r="D95" s="256" t="s">
        <v>108</v>
      </c>
      <c r="E95" s="257" t="s">
        <v>96</v>
      </c>
      <c r="F95" s="257" t="s">
        <v>97</v>
      </c>
      <c r="G95" s="257" t="s">
        <v>98</v>
      </c>
      <c r="H95" s="257" t="s">
        <v>99</v>
      </c>
      <c r="I95" s="258" t="s">
        <v>100</v>
      </c>
      <c r="K95" s="195"/>
      <c r="M95" s="264"/>
      <c r="N95" s="265"/>
      <c r="O95" s="265"/>
      <c r="P95" s="265"/>
      <c r="Q95" s="265"/>
      <c r="R95" s="265"/>
      <c r="V95" s="195"/>
      <c r="X95" s="264"/>
      <c r="Y95" s="265"/>
      <c r="Z95" s="265"/>
      <c r="AA95" s="265"/>
      <c r="AB95" s="265"/>
      <c r="AC95" s="265"/>
    </row>
    <row r="96" spans="1:30" ht="16.5" customHeight="1" x14ac:dyDescent="0.25">
      <c r="A96" s="260" t="s">
        <v>101</v>
      </c>
      <c r="B96" s="204"/>
      <c r="C96" s="381"/>
      <c r="D96" s="261" t="s">
        <v>107</v>
      </c>
      <c r="E96" s="262">
        <f>C96*(E93+E94)</f>
        <v>0</v>
      </c>
      <c r="F96" s="262">
        <f>C96*(F93+F94)*(1+$B$3)</f>
        <v>0</v>
      </c>
      <c r="G96" s="262">
        <f>C96*(G93+G94)*(1+$B$3)^2</f>
        <v>0</v>
      </c>
      <c r="H96" s="262">
        <f>C96*(H93+H94)*(1+$B$3)^3</f>
        <v>0</v>
      </c>
      <c r="I96" s="263">
        <f>C96*(I93+I94)*(1+$B$3)^4</f>
        <v>0</v>
      </c>
      <c r="K96" s="195"/>
      <c r="L96" s="169"/>
      <c r="M96" s="264"/>
      <c r="N96" s="265"/>
      <c r="O96" s="265"/>
      <c r="P96" s="265"/>
      <c r="Q96" s="265"/>
      <c r="R96" s="265"/>
      <c r="V96" s="195"/>
      <c r="W96" s="169"/>
      <c r="X96" s="264"/>
      <c r="Y96" s="265"/>
      <c r="Z96" s="265"/>
      <c r="AA96" s="265"/>
      <c r="AB96" s="265"/>
      <c r="AC96" s="265"/>
    </row>
    <row r="97" spans="1:30" ht="16.5" customHeight="1" x14ac:dyDescent="0.25">
      <c r="A97" s="260" t="s">
        <v>105</v>
      </c>
      <c r="B97" s="380"/>
      <c r="C97" s="381"/>
      <c r="D97" s="261" t="s">
        <v>107</v>
      </c>
      <c r="E97" s="262">
        <f>((B97*C97)*(E93+E94))</f>
        <v>0</v>
      </c>
      <c r="F97" s="262">
        <f>((B97*C97)*(F93+F94)*(1+$B$3))</f>
        <v>0</v>
      </c>
      <c r="G97" s="262">
        <f>((B97*C97)*(G93+G94))*(1+$B$3)^2</f>
        <v>0</v>
      </c>
      <c r="H97" s="262">
        <f>((B97*C97)*(H93+H94))*(1+$B$3)^3</f>
        <v>0</v>
      </c>
      <c r="I97" s="263">
        <f>((B97*C97)*(I93+I94))*(1+$B$3)^4</f>
        <v>0</v>
      </c>
      <c r="K97" s="195"/>
      <c r="L97" s="169"/>
      <c r="M97" s="264"/>
      <c r="N97" s="265"/>
      <c r="O97" s="265"/>
      <c r="P97" s="265"/>
      <c r="Q97" s="265"/>
      <c r="R97" s="265"/>
      <c r="V97" s="195"/>
      <c r="W97" s="169"/>
      <c r="X97" s="264"/>
      <c r="Y97" s="265"/>
      <c r="Z97" s="265"/>
      <c r="AA97" s="265"/>
      <c r="AB97" s="265"/>
      <c r="AC97" s="265"/>
    </row>
    <row r="98" spans="1:30" ht="16.5" customHeight="1" x14ac:dyDescent="0.25">
      <c r="A98" s="260" t="s">
        <v>106</v>
      </c>
      <c r="B98" s="380"/>
      <c r="C98" s="381"/>
      <c r="D98" s="261" t="s">
        <v>107</v>
      </c>
      <c r="E98" s="262">
        <f>((B98*C98)*(E93+E94))</f>
        <v>0</v>
      </c>
      <c r="F98" s="262">
        <f>((B98*C98)*(F93+F94))*(1+$B$3)</f>
        <v>0</v>
      </c>
      <c r="G98" s="262">
        <f>((B98*C98)*(G93+G94))*(1+$B$3)^2</f>
        <v>0</v>
      </c>
      <c r="H98" s="262">
        <f>((B98*C98)*(H93+H94))*(1+$B$3)^3</f>
        <v>0</v>
      </c>
      <c r="I98" s="263">
        <f>((B98*C98)*(I93+I94))*(1+$B$3)^4</f>
        <v>0</v>
      </c>
      <c r="K98" s="195"/>
      <c r="M98" s="264"/>
      <c r="N98" s="265"/>
      <c r="O98" s="265"/>
      <c r="P98" s="265"/>
      <c r="Q98" s="265"/>
      <c r="R98" s="265"/>
      <c r="V98" s="195"/>
      <c r="X98" s="264"/>
      <c r="Y98" s="265"/>
      <c r="Z98" s="265"/>
      <c r="AA98" s="265"/>
      <c r="AB98" s="265"/>
      <c r="AC98" s="265"/>
    </row>
    <row r="99" spans="1:30" ht="16.5" customHeight="1" x14ac:dyDescent="0.25">
      <c r="A99" s="260" t="s">
        <v>102</v>
      </c>
      <c r="B99" s="380"/>
      <c r="C99" s="381"/>
      <c r="D99" s="261" t="s">
        <v>107</v>
      </c>
      <c r="E99" s="262">
        <f>C99*(E93+E94)*B99</f>
        <v>0</v>
      </c>
      <c r="F99" s="262">
        <f>C99*(F93+F94)*B99*(1+$B$3)</f>
        <v>0</v>
      </c>
      <c r="G99" s="262">
        <f>C99*(G93+G94)*B99*(1+$B$3)^2</f>
        <v>0</v>
      </c>
      <c r="H99" s="262">
        <f>C99*(H93+H94)*B99*(1+$B$3)^3</f>
        <v>0</v>
      </c>
      <c r="I99" s="263">
        <f>C99*(I93+I94)*B99*(1+$B$3)^4</f>
        <v>0</v>
      </c>
      <c r="K99" s="195"/>
      <c r="M99" s="264"/>
      <c r="N99" s="265"/>
      <c r="O99" s="265"/>
      <c r="P99" s="265"/>
      <c r="Q99" s="265"/>
      <c r="R99" s="265"/>
      <c r="V99" s="195"/>
      <c r="X99" s="264"/>
      <c r="Y99" s="265"/>
      <c r="Z99" s="265"/>
      <c r="AA99" s="265"/>
      <c r="AB99" s="265"/>
      <c r="AC99" s="265"/>
    </row>
    <row r="100" spans="1:30" ht="16.5" customHeight="1" x14ac:dyDescent="0.25">
      <c r="A100" s="260" t="s">
        <v>104</v>
      </c>
      <c r="B100" s="204"/>
      <c r="C100" s="381"/>
      <c r="D100" s="381"/>
      <c r="E100" s="262">
        <f>C100*E93+D100*E94</f>
        <v>0</v>
      </c>
      <c r="F100" s="262">
        <f>(C100*F93+D100*F94)*(1+$B$3)</f>
        <v>0</v>
      </c>
      <c r="G100" s="262">
        <f>(C100*G93+D100*G94)*(1+$B$3)^2</f>
        <v>0</v>
      </c>
      <c r="H100" s="262">
        <f>(C100*H93+D100*H94)*(1+$B$3)^3</f>
        <v>0</v>
      </c>
      <c r="I100" s="275">
        <f>(C100*I93+D100*I94)*(1+$B$3)^4</f>
        <v>0</v>
      </c>
      <c r="J100" s="244"/>
      <c r="K100" s="195"/>
      <c r="M100" s="264"/>
      <c r="N100" s="265"/>
      <c r="O100" s="265"/>
      <c r="P100" s="265"/>
      <c r="Q100" s="265"/>
      <c r="R100" s="265"/>
      <c r="V100" s="195"/>
      <c r="X100" s="264"/>
      <c r="Y100" s="265"/>
      <c r="Z100" s="265"/>
      <c r="AA100" s="265"/>
      <c r="AB100" s="265"/>
      <c r="AC100" s="265"/>
    </row>
    <row r="101" spans="1:30" ht="16.5" customHeight="1" x14ac:dyDescent="0.25">
      <c r="A101" s="382" t="s">
        <v>263</v>
      </c>
      <c r="B101" s="405" t="s">
        <v>265</v>
      </c>
      <c r="C101" s="309"/>
      <c r="D101" s="309"/>
      <c r="E101" s="384"/>
      <c r="F101" s="384"/>
      <c r="G101" s="384"/>
      <c r="H101" s="384"/>
      <c r="I101" s="385"/>
      <c r="J101" s="244"/>
      <c r="K101" s="195"/>
      <c r="M101" s="264"/>
      <c r="N101" s="265"/>
      <c r="O101" s="265"/>
      <c r="P101" s="265"/>
      <c r="Q101" s="265"/>
      <c r="R101" s="265"/>
      <c r="V101" s="195"/>
      <c r="X101" s="264"/>
      <c r="Y101" s="265"/>
      <c r="Z101" s="265"/>
      <c r="AA101" s="265"/>
      <c r="AB101" s="265"/>
      <c r="AC101" s="265"/>
    </row>
    <row r="102" spans="1:30" ht="16.5" customHeight="1" thickBot="1" x14ac:dyDescent="0.3">
      <c r="A102" s="383" t="s">
        <v>179</v>
      </c>
      <c r="B102" s="406" t="s">
        <v>264</v>
      </c>
      <c r="C102" s="266"/>
      <c r="D102" s="266"/>
      <c r="E102" s="386"/>
      <c r="F102" s="386"/>
      <c r="G102" s="386"/>
      <c r="H102" s="386"/>
      <c r="I102" s="386"/>
      <c r="J102" s="244"/>
      <c r="K102" s="195"/>
      <c r="M102" s="169"/>
      <c r="N102" s="265"/>
      <c r="O102" s="265"/>
      <c r="P102" s="265"/>
      <c r="Q102" s="265"/>
      <c r="R102" s="265"/>
      <c r="V102" s="195"/>
      <c r="X102" s="169"/>
      <c r="Y102" s="265"/>
      <c r="Z102" s="265"/>
      <c r="AA102" s="265"/>
      <c r="AB102" s="265"/>
      <c r="AC102" s="265"/>
      <c r="AD102" s="79"/>
    </row>
    <row r="103" spans="1:30" ht="16.5" thickTop="1" thickBot="1" x14ac:dyDescent="0.3">
      <c r="A103" s="267" t="s">
        <v>103</v>
      </c>
      <c r="B103" s="268"/>
      <c r="C103" s="269"/>
      <c r="D103" s="269"/>
      <c r="E103" s="270">
        <f>SUM(E96:E102)</f>
        <v>0</v>
      </c>
      <c r="F103" s="270">
        <f>SUM(F96:F102)</f>
        <v>0</v>
      </c>
      <c r="G103" s="270">
        <f>SUM(G96:G102)</f>
        <v>0</v>
      </c>
      <c r="H103" s="270">
        <f>SUM(H96:H102)</f>
        <v>0</v>
      </c>
      <c r="I103" s="271">
        <f>SUM(I96:I102)</f>
        <v>0</v>
      </c>
    </row>
    <row r="104" spans="1:30" hidden="1" x14ac:dyDescent="0.25">
      <c r="A104" s="272"/>
      <c r="B104" s="272"/>
      <c r="C104" s="272"/>
      <c r="D104" s="272" t="s">
        <v>176</v>
      </c>
      <c r="E104" s="272">
        <f>IF(B91="Domestic",E103,0)</f>
        <v>0</v>
      </c>
      <c r="F104" s="272">
        <f>IF(B91="Domestic",F103,0)</f>
        <v>0</v>
      </c>
      <c r="G104" s="272">
        <f>IF(B91="Domestic",G103,0)</f>
        <v>0</v>
      </c>
      <c r="H104" s="272">
        <f>IF(B91="Domestic",H103,0)</f>
        <v>0</v>
      </c>
      <c r="I104" s="276">
        <f>IF(B91="Domestic",I103,0)</f>
        <v>0</v>
      </c>
    </row>
    <row r="105" spans="1:30" hidden="1" x14ac:dyDescent="0.25">
      <c r="A105" s="272"/>
      <c r="B105" s="272"/>
      <c r="C105" s="272"/>
      <c r="D105" s="272" t="s">
        <v>177</v>
      </c>
      <c r="E105" s="272">
        <f>IF(B91="Domestic",0,E103)</f>
        <v>0</v>
      </c>
      <c r="F105" s="272">
        <f>IF(B91="Domestic",0,F103)</f>
        <v>0</v>
      </c>
      <c r="G105" s="272">
        <f>IF(B91="Domestic",0,G103)</f>
        <v>0</v>
      </c>
      <c r="H105" s="272">
        <f>IF(B91="Domestic",0,H103)</f>
        <v>0</v>
      </c>
      <c r="I105" s="273">
        <f>IF(B91="Domestic",0,I103)</f>
        <v>0</v>
      </c>
    </row>
    <row r="106" spans="1:30" ht="15.75" thickBot="1" x14ac:dyDescent="0.3">
      <c r="A106" s="272"/>
      <c r="B106" s="272"/>
      <c r="C106" s="272"/>
      <c r="D106" s="272"/>
      <c r="E106" s="272"/>
      <c r="F106" s="272"/>
      <c r="G106" s="272"/>
      <c r="H106" s="272"/>
      <c r="I106" s="277"/>
    </row>
    <row r="107" spans="1:30" x14ac:dyDescent="0.25">
      <c r="A107" s="245" t="s">
        <v>167</v>
      </c>
      <c r="B107" s="373" t="s">
        <v>92</v>
      </c>
      <c r="C107" s="417"/>
      <c r="D107" s="417"/>
      <c r="E107" s="246"/>
      <c r="F107" s="246"/>
      <c r="G107" s="246"/>
      <c r="H107" s="246"/>
      <c r="I107" s="247"/>
    </row>
    <row r="108" spans="1:30" ht="16.5" customHeight="1" x14ac:dyDescent="0.25">
      <c r="A108" s="248" t="s">
        <v>159</v>
      </c>
      <c r="B108" s="374" t="s">
        <v>160</v>
      </c>
      <c r="C108" s="79"/>
      <c r="D108" s="79"/>
      <c r="E108" s="79"/>
      <c r="F108" s="79"/>
      <c r="G108" s="79"/>
      <c r="H108" s="79"/>
      <c r="I108" s="249"/>
      <c r="K108" s="219"/>
      <c r="V108" s="219"/>
    </row>
    <row r="109" spans="1:30" ht="15.75" thickBot="1" x14ac:dyDescent="0.3">
      <c r="A109" s="250" t="s">
        <v>93</v>
      </c>
      <c r="B109" s="375" t="s">
        <v>94</v>
      </c>
      <c r="C109" s="251"/>
      <c r="D109" s="251"/>
      <c r="E109" s="538" t="s">
        <v>150</v>
      </c>
      <c r="F109" s="538"/>
      <c r="G109" s="538"/>
      <c r="H109" s="538"/>
      <c r="I109" s="539"/>
    </row>
    <row r="110" spans="1:30" x14ac:dyDescent="0.25">
      <c r="A110" s="252"/>
      <c r="B110" s="253"/>
      <c r="C110" s="536" t="s">
        <v>190</v>
      </c>
      <c r="D110" s="537"/>
      <c r="E110" s="376">
        <v>0</v>
      </c>
      <c r="F110" s="376">
        <v>0</v>
      </c>
      <c r="G110" s="376">
        <v>0</v>
      </c>
      <c r="H110" s="376">
        <v>0</v>
      </c>
      <c r="I110" s="377">
        <v>0</v>
      </c>
    </row>
    <row r="111" spans="1:30" x14ac:dyDescent="0.25">
      <c r="A111" s="254"/>
      <c r="B111" s="255"/>
      <c r="C111" s="534" t="s">
        <v>109</v>
      </c>
      <c r="D111" s="535"/>
      <c r="E111" s="378">
        <v>0</v>
      </c>
      <c r="F111" s="378">
        <v>0</v>
      </c>
      <c r="G111" s="378">
        <v>0</v>
      </c>
      <c r="H111" s="378">
        <v>0</v>
      </c>
      <c r="I111" s="379">
        <v>0</v>
      </c>
    </row>
    <row r="112" spans="1:30" ht="33.950000000000003" customHeight="1" x14ac:dyDescent="0.25">
      <c r="A112" s="109"/>
      <c r="B112" s="256" t="s">
        <v>260</v>
      </c>
      <c r="C112" s="256" t="s">
        <v>242</v>
      </c>
      <c r="D112" s="256" t="s">
        <v>108</v>
      </c>
      <c r="E112" s="257" t="s">
        <v>96</v>
      </c>
      <c r="F112" s="257" t="s">
        <v>97</v>
      </c>
      <c r="G112" s="257" t="s">
        <v>98</v>
      </c>
      <c r="H112" s="257" t="s">
        <v>99</v>
      </c>
      <c r="I112" s="258" t="s">
        <v>100</v>
      </c>
    </row>
    <row r="113" spans="1:29" x14ac:dyDescent="0.25">
      <c r="A113" s="260" t="s">
        <v>101</v>
      </c>
      <c r="B113" s="204"/>
      <c r="C113" s="381"/>
      <c r="D113" s="261" t="s">
        <v>107</v>
      </c>
      <c r="E113" s="262">
        <f>C113*(E110+E111)</f>
        <v>0</v>
      </c>
      <c r="F113" s="262">
        <f>C113*(F110+F111)*(1+$B$3)</f>
        <v>0</v>
      </c>
      <c r="G113" s="262">
        <f>C113*(G110+G111)*(1+$B$3)^2</f>
        <v>0</v>
      </c>
      <c r="H113" s="262">
        <f>C113*(H110+H111)*(1+$B$3)^3</f>
        <v>0</v>
      </c>
      <c r="I113" s="263">
        <f>C113*(I110+I111)*(1+$B$3)^4</f>
        <v>0</v>
      </c>
    </row>
    <row r="114" spans="1:29" x14ac:dyDescent="0.25">
      <c r="A114" s="260" t="s">
        <v>105</v>
      </c>
      <c r="B114" s="380"/>
      <c r="C114" s="381"/>
      <c r="D114" s="261" t="s">
        <v>107</v>
      </c>
      <c r="E114" s="262">
        <f>((B114*C114)*(E110+E111))</f>
        <v>0</v>
      </c>
      <c r="F114" s="262">
        <f>((B114*C114)*(F110+F111)*(1+$B$3))</f>
        <v>0</v>
      </c>
      <c r="G114" s="262">
        <f>((B114*C114)*(G110+G111))*(1+$B$3)^2</f>
        <v>0</v>
      </c>
      <c r="H114" s="262">
        <f>((B114*C114)*(H110+H111))*(1+$B$3)^3</f>
        <v>0</v>
      </c>
      <c r="I114" s="263">
        <f>((B114*C114)*(I110+I111))*(1+$B$3)^4</f>
        <v>0</v>
      </c>
    </row>
    <row r="115" spans="1:29" x14ac:dyDescent="0.25">
      <c r="A115" s="260" t="s">
        <v>106</v>
      </c>
      <c r="B115" s="380"/>
      <c r="C115" s="381"/>
      <c r="D115" s="261" t="s">
        <v>107</v>
      </c>
      <c r="E115" s="262">
        <f>((B115*C115)*(E110+E111))</f>
        <v>0</v>
      </c>
      <c r="F115" s="262">
        <f>((B115*C115)*(F110+F111))*(1+$B$3)</f>
        <v>0</v>
      </c>
      <c r="G115" s="262">
        <f>((B115*C115)*(G110+G111))*(1+$B$3)^2</f>
        <v>0</v>
      </c>
      <c r="H115" s="262">
        <f>((B115*C115)*(H110+H111))*(1+$B$3)^3</f>
        <v>0</v>
      </c>
      <c r="I115" s="263">
        <f>((B115*C115)*(I110+I111))*(1+$B$3)^4</f>
        <v>0</v>
      </c>
    </row>
    <row r="116" spans="1:29" x14ac:dyDescent="0.25">
      <c r="A116" s="260" t="s">
        <v>102</v>
      </c>
      <c r="B116" s="380"/>
      <c r="C116" s="381"/>
      <c r="D116" s="261" t="s">
        <v>107</v>
      </c>
      <c r="E116" s="262">
        <f>C116*(E110+E111)*B116</f>
        <v>0</v>
      </c>
      <c r="F116" s="262">
        <f>C116*(F110+F111)*B116*(1+$B$3)</f>
        <v>0</v>
      </c>
      <c r="G116" s="262">
        <f>C116*(G110+G111)*B116*(1+$B$3)^2</f>
        <v>0</v>
      </c>
      <c r="H116" s="262">
        <f>C116*(H110+H111)*B116*(1+$B$3)^3</f>
        <v>0</v>
      </c>
      <c r="I116" s="263">
        <f>C116*(I110+I111)*B116*(1+$B$3)^4</f>
        <v>0</v>
      </c>
    </row>
    <row r="117" spans="1:29" x14ac:dyDescent="0.25">
      <c r="A117" s="260" t="s">
        <v>104</v>
      </c>
      <c r="B117" s="204"/>
      <c r="C117" s="381"/>
      <c r="D117" s="381"/>
      <c r="E117" s="262">
        <f>C117*E110+D117*E111</f>
        <v>0</v>
      </c>
      <c r="F117" s="262">
        <f>(C117*F110+D117*F111)*(1+$B$3)</f>
        <v>0</v>
      </c>
      <c r="G117" s="262">
        <f>(C117*G110+D117*G111)*(1+$B$3)^2</f>
        <v>0</v>
      </c>
      <c r="H117" s="262">
        <f>(C117*H110+D117*H111)*(1+$B$3)^3</f>
        <v>0</v>
      </c>
      <c r="I117" s="263">
        <f>(C117*I110+D117*I111)*(1+$B$3)^4</f>
        <v>0</v>
      </c>
    </row>
    <row r="118" spans="1:29" ht="16.5" customHeight="1" x14ac:dyDescent="0.25">
      <c r="A118" s="382" t="s">
        <v>263</v>
      </c>
      <c r="B118" s="405" t="s">
        <v>265</v>
      </c>
      <c r="C118" s="309"/>
      <c r="D118" s="309"/>
      <c r="E118" s="384"/>
      <c r="F118" s="384"/>
      <c r="G118" s="384"/>
      <c r="H118" s="384"/>
      <c r="I118" s="385"/>
      <c r="J118" s="244"/>
      <c r="M118" s="264"/>
      <c r="N118" s="265"/>
      <c r="O118" s="265"/>
      <c r="P118" s="265"/>
      <c r="Q118" s="265"/>
      <c r="R118" s="265"/>
      <c r="V118" s="195"/>
      <c r="X118" s="264"/>
      <c r="Y118" s="265"/>
      <c r="Z118" s="265"/>
      <c r="AA118" s="265"/>
      <c r="AB118" s="265"/>
      <c r="AC118" s="265"/>
    </row>
    <row r="119" spans="1:29" ht="14.45" customHeight="1" thickBot="1" x14ac:dyDescent="0.3">
      <c r="A119" s="383" t="s">
        <v>179</v>
      </c>
      <c r="B119" s="406" t="s">
        <v>264</v>
      </c>
      <c r="C119" s="266"/>
      <c r="D119" s="266"/>
      <c r="E119" s="386"/>
      <c r="F119" s="386"/>
      <c r="G119" s="386"/>
      <c r="H119" s="386"/>
      <c r="I119" s="386"/>
      <c r="J119" s="244"/>
    </row>
    <row r="120" spans="1:29" ht="16.5" thickTop="1" thickBot="1" x14ac:dyDescent="0.3">
      <c r="A120" s="267" t="s">
        <v>103</v>
      </c>
      <c r="B120" s="268"/>
      <c r="C120" s="269"/>
      <c r="D120" s="269"/>
      <c r="E120" s="270">
        <f>SUM(E113:E119)</f>
        <v>0</v>
      </c>
      <c r="F120" s="270">
        <f>SUM(F113:F119)</f>
        <v>0</v>
      </c>
      <c r="G120" s="270">
        <f>SUM(G113:G119)</f>
        <v>0</v>
      </c>
      <c r="H120" s="270">
        <f>SUM(H113:H119)</f>
        <v>0</v>
      </c>
      <c r="I120" s="271">
        <f>SUM(I113:I119)</f>
        <v>0</v>
      </c>
    </row>
    <row r="121" spans="1:29" hidden="1" x14ac:dyDescent="0.25">
      <c r="A121" s="272"/>
      <c r="B121" s="272"/>
      <c r="C121" s="272"/>
      <c r="D121" s="272" t="s">
        <v>176</v>
      </c>
      <c r="E121" s="272">
        <f>IF(B108="Domestic",E120,0)</f>
        <v>0</v>
      </c>
      <c r="F121" s="272">
        <f>IF(B108="Domestic",F120,0)</f>
        <v>0</v>
      </c>
      <c r="G121" s="272">
        <f>IF(B108="Domestic",G120,0)</f>
        <v>0</v>
      </c>
      <c r="H121" s="272">
        <f>IF(B108="Domestic",H120,0)</f>
        <v>0</v>
      </c>
      <c r="I121" s="272">
        <f>IF(B108="Domestic",I120,0)</f>
        <v>0</v>
      </c>
      <c r="J121" s="244"/>
    </row>
    <row r="122" spans="1:29" hidden="1" x14ac:dyDescent="0.25">
      <c r="A122" s="272"/>
      <c r="B122" s="272"/>
      <c r="C122" s="272"/>
      <c r="D122" s="272" t="s">
        <v>177</v>
      </c>
      <c r="E122" s="272">
        <f>IF(B108="Domestic",0,E120)</f>
        <v>0</v>
      </c>
      <c r="F122" s="272">
        <f>IF(B108="Domestic",0,F120)</f>
        <v>0</v>
      </c>
      <c r="G122" s="272">
        <f>IF(B108="Domestic",0,G120)</f>
        <v>0</v>
      </c>
      <c r="H122" s="272">
        <f>IF(B108="Domestic",0,H120)</f>
        <v>0</v>
      </c>
      <c r="I122" s="272">
        <f>IF(B108="Domestic",0,I120)</f>
        <v>0</v>
      </c>
      <c r="J122" s="244"/>
    </row>
    <row r="123" spans="1:29" ht="15.75" thickBot="1" x14ac:dyDescent="0.3">
      <c r="A123" s="272"/>
      <c r="B123" s="272"/>
      <c r="C123" s="272"/>
      <c r="D123" s="272"/>
      <c r="E123" s="272"/>
      <c r="F123" s="272"/>
      <c r="G123" s="272"/>
      <c r="H123" s="272"/>
      <c r="I123" s="272"/>
      <c r="J123" s="244"/>
    </row>
    <row r="124" spans="1:29" x14ac:dyDescent="0.25">
      <c r="A124" s="245" t="s">
        <v>166</v>
      </c>
      <c r="B124" s="373" t="s">
        <v>92</v>
      </c>
      <c r="C124" s="417"/>
      <c r="D124" s="417"/>
      <c r="E124" s="246"/>
      <c r="F124" s="246"/>
      <c r="G124" s="246"/>
      <c r="H124" s="246"/>
      <c r="I124" s="247"/>
    </row>
    <row r="125" spans="1:29" ht="16.5" customHeight="1" x14ac:dyDescent="0.25">
      <c r="A125" s="248" t="s">
        <v>159</v>
      </c>
      <c r="B125" s="374" t="s">
        <v>160</v>
      </c>
      <c r="C125" s="79"/>
      <c r="D125" s="79"/>
      <c r="E125" s="79"/>
      <c r="F125" s="79"/>
      <c r="G125" s="79"/>
      <c r="H125" s="79"/>
      <c r="I125" s="249"/>
      <c r="K125" s="219"/>
      <c r="V125" s="219"/>
    </row>
    <row r="126" spans="1:29" ht="15.75" thickBot="1" x14ac:dyDescent="0.3">
      <c r="A126" s="250" t="s">
        <v>93</v>
      </c>
      <c r="B126" s="375" t="s">
        <v>94</v>
      </c>
      <c r="C126" s="251"/>
      <c r="D126" s="251"/>
      <c r="E126" s="538" t="s">
        <v>150</v>
      </c>
      <c r="F126" s="538"/>
      <c r="G126" s="538"/>
      <c r="H126" s="538"/>
      <c r="I126" s="539"/>
    </row>
    <row r="127" spans="1:29" x14ac:dyDescent="0.25">
      <c r="A127" s="252"/>
      <c r="B127" s="253"/>
      <c r="C127" s="536" t="s">
        <v>190</v>
      </c>
      <c r="D127" s="537"/>
      <c r="E127" s="376">
        <v>0</v>
      </c>
      <c r="F127" s="376">
        <v>0</v>
      </c>
      <c r="G127" s="376">
        <v>0</v>
      </c>
      <c r="H127" s="376">
        <v>0</v>
      </c>
      <c r="I127" s="377">
        <v>0</v>
      </c>
    </row>
    <row r="128" spans="1:29" x14ac:dyDescent="0.25">
      <c r="A128" s="254"/>
      <c r="B128" s="255"/>
      <c r="C128" s="534" t="s">
        <v>109</v>
      </c>
      <c r="D128" s="535"/>
      <c r="E128" s="378">
        <v>0</v>
      </c>
      <c r="F128" s="378">
        <v>0</v>
      </c>
      <c r="G128" s="378">
        <v>0</v>
      </c>
      <c r="H128" s="378">
        <v>0</v>
      </c>
      <c r="I128" s="379">
        <v>0</v>
      </c>
    </row>
    <row r="129" spans="1:29" ht="33.950000000000003" customHeight="1" x14ac:dyDescent="0.25">
      <c r="A129" s="109"/>
      <c r="B129" s="256" t="s">
        <v>260</v>
      </c>
      <c r="C129" s="256" t="s">
        <v>242</v>
      </c>
      <c r="D129" s="256" t="s">
        <v>108</v>
      </c>
      <c r="E129" s="257" t="s">
        <v>96</v>
      </c>
      <c r="F129" s="257" t="s">
        <v>97</v>
      </c>
      <c r="G129" s="257" t="s">
        <v>98</v>
      </c>
      <c r="H129" s="257" t="s">
        <v>99</v>
      </c>
      <c r="I129" s="258" t="s">
        <v>100</v>
      </c>
    </row>
    <row r="130" spans="1:29" x14ac:dyDescent="0.25">
      <c r="A130" s="260" t="s">
        <v>101</v>
      </c>
      <c r="B130" s="204"/>
      <c r="C130" s="381"/>
      <c r="D130" s="261" t="s">
        <v>107</v>
      </c>
      <c r="E130" s="262">
        <f>C130*(E127+E128)</f>
        <v>0</v>
      </c>
      <c r="F130" s="262">
        <f>C130*(F127+F128)*(1+$B$3)</f>
        <v>0</v>
      </c>
      <c r="G130" s="262">
        <f>C130*(G127+G128)*(1+$B$3)^2</f>
        <v>0</v>
      </c>
      <c r="H130" s="262">
        <f>C130*(H127+H128)*(1+$B$3)^3</f>
        <v>0</v>
      </c>
      <c r="I130" s="263">
        <f>C130*(I127+I128)*(1+$B$3)^4</f>
        <v>0</v>
      </c>
    </row>
    <row r="131" spans="1:29" x14ac:dyDescent="0.25">
      <c r="A131" s="260" t="s">
        <v>105</v>
      </c>
      <c r="B131" s="380"/>
      <c r="C131" s="381"/>
      <c r="D131" s="261" t="s">
        <v>107</v>
      </c>
      <c r="E131" s="262">
        <f>((B131*C131)*(E127+E128))</f>
        <v>0</v>
      </c>
      <c r="F131" s="262">
        <f>((B131*C131)*(F127+F128)*(1+$B$3))</f>
        <v>0</v>
      </c>
      <c r="G131" s="262">
        <f>((B131*C131)*(G127+G128))*(1+$B$3)^2</f>
        <v>0</v>
      </c>
      <c r="H131" s="262">
        <f>((B131*C131)*(H127+H128))*(1+$B$3)^3</f>
        <v>0</v>
      </c>
      <c r="I131" s="263">
        <f>((B131*C131)*(I127+I128))*(1+$B$3)^4</f>
        <v>0</v>
      </c>
    </row>
    <row r="132" spans="1:29" x14ac:dyDescent="0.25">
      <c r="A132" s="260" t="s">
        <v>106</v>
      </c>
      <c r="B132" s="380"/>
      <c r="C132" s="381"/>
      <c r="D132" s="261" t="s">
        <v>107</v>
      </c>
      <c r="E132" s="262">
        <f>((B132*C132)*(E127+E128))</f>
        <v>0</v>
      </c>
      <c r="F132" s="262">
        <f>((B132*C132)*(F127+F128))*(1+$B$3)</f>
        <v>0</v>
      </c>
      <c r="G132" s="262">
        <f>((B132*C132)*(G127+G128))*(1+$B$3)^2</f>
        <v>0</v>
      </c>
      <c r="H132" s="262">
        <f>((B132*C132)*(H127+H128))*(1+$B$3)^3</f>
        <v>0</v>
      </c>
      <c r="I132" s="263">
        <f>((B132*C132)*(I127+I128))*(1+$B$3)^4</f>
        <v>0</v>
      </c>
    </row>
    <row r="133" spans="1:29" x14ac:dyDescent="0.25">
      <c r="A133" s="260" t="s">
        <v>102</v>
      </c>
      <c r="B133" s="380"/>
      <c r="C133" s="381"/>
      <c r="D133" s="261" t="s">
        <v>107</v>
      </c>
      <c r="E133" s="262">
        <f>C133*(E127+E128)*B133</f>
        <v>0</v>
      </c>
      <c r="F133" s="262">
        <f>C133*(F127+F128)*B133*(1+$B$3)</f>
        <v>0</v>
      </c>
      <c r="G133" s="262">
        <f>C133*(G127+G128)*B133*(1+$B$3)^2</f>
        <v>0</v>
      </c>
      <c r="H133" s="262">
        <f>C133*(H127+H128)*B133*(1+$B$3)^3</f>
        <v>0</v>
      </c>
      <c r="I133" s="263">
        <f>C133*(I127+I128)*B133*(1+$B$3)^4</f>
        <v>0</v>
      </c>
    </row>
    <row r="134" spans="1:29" x14ac:dyDescent="0.25">
      <c r="A134" s="260" t="s">
        <v>104</v>
      </c>
      <c r="B134" s="204"/>
      <c r="C134" s="381"/>
      <c r="D134" s="381"/>
      <c r="E134" s="262">
        <f>C134*E127+D134*E128</f>
        <v>0</v>
      </c>
      <c r="F134" s="262">
        <f>(C134*F127+D134*F128)*(1+$B$3)</f>
        <v>0</v>
      </c>
      <c r="G134" s="262">
        <f>(C134*G127+D134*G128)*(1+$B$3)^2</f>
        <v>0</v>
      </c>
      <c r="H134" s="262">
        <f>(C134*H127+D134*H128)*(1+$B$3)^3</f>
        <v>0</v>
      </c>
      <c r="I134" s="275">
        <f>(C134*I127+D134*I128)*(1+$B$3)^4</f>
        <v>0</v>
      </c>
      <c r="J134" s="244"/>
    </row>
    <row r="135" spans="1:29" ht="16.5" customHeight="1" x14ac:dyDescent="0.25">
      <c r="A135" s="382" t="s">
        <v>263</v>
      </c>
      <c r="B135" s="405" t="s">
        <v>265</v>
      </c>
      <c r="C135" s="309"/>
      <c r="D135" s="309"/>
      <c r="E135" s="384"/>
      <c r="F135" s="384"/>
      <c r="G135" s="384"/>
      <c r="H135" s="384"/>
      <c r="I135" s="385"/>
      <c r="J135" s="244"/>
      <c r="K135" s="195"/>
      <c r="M135" s="264"/>
      <c r="N135" s="265"/>
      <c r="O135" s="265"/>
      <c r="P135" s="265"/>
      <c r="Q135" s="265"/>
      <c r="R135" s="265"/>
      <c r="V135" s="195"/>
      <c r="X135" s="264"/>
      <c r="Y135" s="265"/>
      <c r="Z135" s="265"/>
      <c r="AA135" s="265"/>
      <c r="AB135" s="265"/>
      <c r="AC135" s="265"/>
    </row>
    <row r="136" spans="1:29" ht="15.75" thickBot="1" x14ac:dyDescent="0.3">
      <c r="A136" s="383" t="s">
        <v>179</v>
      </c>
      <c r="B136" s="406" t="s">
        <v>264</v>
      </c>
      <c r="C136" s="266"/>
      <c r="D136" s="266"/>
      <c r="E136" s="386"/>
      <c r="F136" s="386"/>
      <c r="G136" s="386"/>
      <c r="H136" s="386"/>
      <c r="I136" s="386"/>
    </row>
    <row r="137" spans="1:29" ht="16.5" thickTop="1" thickBot="1" x14ac:dyDescent="0.3">
      <c r="A137" s="267" t="s">
        <v>103</v>
      </c>
      <c r="B137" s="268"/>
      <c r="C137" s="269"/>
      <c r="D137" s="269"/>
      <c r="E137" s="270">
        <f>SUM(E130:E136)</f>
        <v>0</v>
      </c>
      <c r="F137" s="270">
        <f>SUM(F130:F136)</f>
        <v>0</v>
      </c>
      <c r="G137" s="270">
        <f>SUM(G130:G136)</f>
        <v>0</v>
      </c>
      <c r="H137" s="270">
        <f>SUM(H130:H136)</f>
        <v>0</v>
      </c>
      <c r="I137" s="271">
        <f>SUM(I130:I136)</f>
        <v>0</v>
      </c>
    </row>
    <row r="138" spans="1:29" hidden="1" x14ac:dyDescent="0.25">
      <c r="A138" s="272"/>
      <c r="B138" s="272"/>
      <c r="C138" s="272"/>
      <c r="D138" s="272" t="s">
        <v>176</v>
      </c>
      <c r="E138" s="272">
        <f>IF(B125="Domestic",E137,0)</f>
        <v>0</v>
      </c>
      <c r="F138" s="272">
        <f>IF(B125="Domestic",F137,0)</f>
        <v>0</v>
      </c>
      <c r="G138" s="272">
        <f>IF(B125="Domestic",G137,0)</f>
        <v>0</v>
      </c>
      <c r="H138" s="272">
        <f>IF(B125="Domestic",H137,0)</f>
        <v>0</v>
      </c>
      <c r="I138" s="272">
        <f>IF(B125="Domestic",I137,0)</f>
        <v>0</v>
      </c>
      <c r="J138" s="244"/>
    </row>
    <row r="139" spans="1:29" hidden="1" x14ac:dyDescent="0.25">
      <c r="A139" s="272"/>
      <c r="B139" s="272"/>
      <c r="C139" s="272"/>
      <c r="D139" s="272" t="s">
        <v>177</v>
      </c>
      <c r="E139" s="272">
        <f>IF(B125="Domestic",0,E137)</f>
        <v>0</v>
      </c>
      <c r="F139" s="272">
        <f>IF(B125="Domestic",0,F137)</f>
        <v>0</v>
      </c>
      <c r="G139" s="272">
        <f>IF(B125="Domestic",0,G137)</f>
        <v>0</v>
      </c>
      <c r="H139" s="272">
        <f>IF(B125="Domestic",0,H137)</f>
        <v>0</v>
      </c>
      <c r="I139" s="272">
        <f>IF(B125="Domestic",0,I137)</f>
        <v>0</v>
      </c>
      <c r="J139" s="244"/>
    </row>
    <row r="140" spans="1:29" ht="15.75" thickBot="1" x14ac:dyDescent="0.3">
      <c r="A140" s="272"/>
      <c r="B140" s="272"/>
      <c r="C140" s="272"/>
      <c r="D140" s="272"/>
      <c r="E140" s="272"/>
      <c r="F140" s="272"/>
      <c r="G140" s="272"/>
      <c r="H140" s="272"/>
      <c r="I140" s="272"/>
      <c r="J140" s="244"/>
    </row>
    <row r="141" spans="1:29" x14ac:dyDescent="0.25">
      <c r="A141" s="245" t="s">
        <v>169</v>
      </c>
      <c r="B141" s="373" t="s">
        <v>92</v>
      </c>
      <c r="C141" s="417"/>
      <c r="D141" s="417"/>
      <c r="E141" s="246"/>
      <c r="F141" s="246"/>
      <c r="G141" s="246"/>
      <c r="H141" s="246"/>
      <c r="I141" s="247"/>
    </row>
    <row r="142" spans="1:29" ht="16.5" customHeight="1" x14ac:dyDescent="0.25">
      <c r="A142" s="248" t="s">
        <v>159</v>
      </c>
      <c r="B142" s="374" t="s">
        <v>160</v>
      </c>
      <c r="C142" s="79"/>
      <c r="D142" s="79"/>
      <c r="E142" s="79"/>
      <c r="F142" s="79"/>
      <c r="G142" s="79"/>
      <c r="H142" s="79"/>
      <c r="I142" s="249"/>
      <c r="K142" s="219"/>
      <c r="V142" s="219"/>
    </row>
    <row r="143" spans="1:29" ht="15.75" thickBot="1" x14ac:dyDescent="0.3">
      <c r="A143" s="250" t="s">
        <v>93</v>
      </c>
      <c r="B143" s="375" t="s">
        <v>94</v>
      </c>
      <c r="C143" s="251"/>
      <c r="D143" s="251"/>
      <c r="E143" s="538" t="s">
        <v>95</v>
      </c>
      <c r="F143" s="538"/>
      <c r="G143" s="538"/>
      <c r="H143" s="538"/>
      <c r="I143" s="539"/>
    </row>
    <row r="144" spans="1:29" x14ac:dyDescent="0.25">
      <c r="A144" s="252"/>
      <c r="B144" s="253"/>
      <c r="C144" s="536" t="s">
        <v>190</v>
      </c>
      <c r="D144" s="537"/>
      <c r="E144" s="376">
        <v>0</v>
      </c>
      <c r="F144" s="376">
        <v>0</v>
      </c>
      <c r="G144" s="376">
        <v>0</v>
      </c>
      <c r="H144" s="376">
        <v>0</v>
      </c>
      <c r="I144" s="377">
        <v>0</v>
      </c>
    </row>
    <row r="145" spans="1:29" x14ac:dyDescent="0.25">
      <c r="A145" s="254"/>
      <c r="B145" s="255"/>
      <c r="C145" s="534" t="s">
        <v>109</v>
      </c>
      <c r="D145" s="535"/>
      <c r="E145" s="378">
        <v>0</v>
      </c>
      <c r="F145" s="378">
        <v>0</v>
      </c>
      <c r="G145" s="378">
        <v>0</v>
      </c>
      <c r="H145" s="378">
        <v>0</v>
      </c>
      <c r="I145" s="379">
        <v>0</v>
      </c>
    </row>
    <row r="146" spans="1:29" ht="33.950000000000003" customHeight="1" x14ac:dyDescent="0.25">
      <c r="A146" s="109"/>
      <c r="B146" s="256" t="s">
        <v>260</v>
      </c>
      <c r="C146" s="256" t="s">
        <v>242</v>
      </c>
      <c r="D146" s="256" t="s">
        <v>108</v>
      </c>
      <c r="E146" s="257" t="s">
        <v>96</v>
      </c>
      <c r="F146" s="257" t="s">
        <v>97</v>
      </c>
      <c r="G146" s="257" t="s">
        <v>98</v>
      </c>
      <c r="H146" s="257" t="s">
        <v>99</v>
      </c>
      <c r="I146" s="258" t="s">
        <v>100</v>
      </c>
    </row>
    <row r="147" spans="1:29" x14ac:dyDescent="0.25">
      <c r="A147" s="260" t="s">
        <v>101</v>
      </c>
      <c r="B147" s="204"/>
      <c r="C147" s="381"/>
      <c r="D147" s="261" t="s">
        <v>107</v>
      </c>
      <c r="E147" s="262">
        <f>C147*(E144+E145)</f>
        <v>0</v>
      </c>
      <c r="F147" s="262">
        <f>C147*(F144+F145)*(1+$B$3)</f>
        <v>0</v>
      </c>
      <c r="G147" s="262">
        <f>C147*(G144+G145)*(1+$B$3)^2</f>
        <v>0</v>
      </c>
      <c r="H147" s="262">
        <f>C147*(H144+H145)*(1+$B$3)^3</f>
        <v>0</v>
      </c>
      <c r="I147" s="263">
        <f>C147*(I144+I145)*(1+$B$3)^4</f>
        <v>0</v>
      </c>
    </row>
    <row r="148" spans="1:29" x14ac:dyDescent="0.25">
      <c r="A148" s="260" t="s">
        <v>105</v>
      </c>
      <c r="B148" s="380"/>
      <c r="C148" s="381"/>
      <c r="D148" s="261" t="s">
        <v>107</v>
      </c>
      <c r="E148" s="262">
        <f>((B148*C148)*(E144+E145))</f>
        <v>0</v>
      </c>
      <c r="F148" s="262">
        <f>((B148*C148)*(F144+F145)*(1+$B$3))</f>
        <v>0</v>
      </c>
      <c r="G148" s="262">
        <f>((B148*C148)*(G144+G145))*(1+$B$3)^2</f>
        <v>0</v>
      </c>
      <c r="H148" s="262">
        <f>((B148*C148)*(H144+H145))*(1+$B$3)^3</f>
        <v>0</v>
      </c>
      <c r="I148" s="263">
        <f>((B148*C148)*(I144+I145))*(1+$B$3)^4</f>
        <v>0</v>
      </c>
    </row>
    <row r="149" spans="1:29" x14ac:dyDescent="0.25">
      <c r="A149" s="260" t="s">
        <v>106</v>
      </c>
      <c r="B149" s="380"/>
      <c r="C149" s="381"/>
      <c r="D149" s="261" t="s">
        <v>107</v>
      </c>
      <c r="E149" s="262">
        <f>((B149*C149)*(E144+E145))</f>
        <v>0</v>
      </c>
      <c r="F149" s="262">
        <f>((B149*C149)*(F144+F145))*(1+$B$3)</f>
        <v>0</v>
      </c>
      <c r="G149" s="262">
        <f>((B149*C149)*(G144+G145))*(1+$B$3)^2</f>
        <v>0</v>
      </c>
      <c r="H149" s="262">
        <f>((B149*C149)*(H144+H145))*(1+$B$3)^3</f>
        <v>0</v>
      </c>
      <c r="I149" s="263">
        <f>((B149*C149)*(I144+I145))*(1+$B$3)^4</f>
        <v>0</v>
      </c>
    </row>
    <row r="150" spans="1:29" x14ac:dyDescent="0.25">
      <c r="A150" s="260" t="s">
        <v>102</v>
      </c>
      <c r="B150" s="380"/>
      <c r="C150" s="381"/>
      <c r="D150" s="261" t="s">
        <v>107</v>
      </c>
      <c r="E150" s="262">
        <f>C150*(E144+E145)*B150</f>
        <v>0</v>
      </c>
      <c r="F150" s="262">
        <f>C150*(F144+F145)*B150*(1+$B$3)</f>
        <v>0</v>
      </c>
      <c r="G150" s="262">
        <f>C150*(G144+G145)*B150*(1+$B$3)^2</f>
        <v>0</v>
      </c>
      <c r="H150" s="262">
        <f>C150*(H144+H145)*B150*(1+$B$3)^3</f>
        <v>0</v>
      </c>
      <c r="I150" s="263">
        <f>C150*(I144+I145)*B150*(1+$B$3)^4</f>
        <v>0</v>
      </c>
    </row>
    <row r="151" spans="1:29" x14ac:dyDescent="0.25">
      <c r="A151" s="260" t="s">
        <v>104</v>
      </c>
      <c r="B151" s="204"/>
      <c r="C151" s="381"/>
      <c r="D151" s="381"/>
      <c r="E151" s="262">
        <f>C151*E144+D151*E145</f>
        <v>0</v>
      </c>
      <c r="F151" s="262">
        <f>(C151*F144+D151*F145)*(1+$B$3)</f>
        <v>0</v>
      </c>
      <c r="G151" s="262">
        <f>(C151*G144+D151*G145)*(1+$B$3)^2</f>
        <v>0</v>
      </c>
      <c r="H151" s="262">
        <f>(C151*H144+D151*H145)*(1+$B$3)^3</f>
        <v>0</v>
      </c>
      <c r="I151" s="275">
        <f>(C151*I144+D151*I145)*(1+$B$3)^4</f>
        <v>0</v>
      </c>
      <c r="J151" s="244"/>
    </row>
    <row r="152" spans="1:29" ht="16.5" customHeight="1" x14ac:dyDescent="0.25">
      <c r="A152" s="382" t="s">
        <v>263</v>
      </c>
      <c r="B152" s="405" t="s">
        <v>265</v>
      </c>
      <c r="C152" s="309"/>
      <c r="D152" s="309"/>
      <c r="E152" s="384"/>
      <c r="F152" s="384"/>
      <c r="G152" s="384"/>
      <c r="H152" s="384"/>
      <c r="I152" s="385"/>
      <c r="J152" s="244"/>
      <c r="K152" s="195"/>
      <c r="M152" s="264"/>
      <c r="N152" s="265"/>
      <c r="O152" s="265"/>
      <c r="P152" s="265"/>
      <c r="Q152" s="265"/>
      <c r="R152" s="265"/>
      <c r="V152" s="195"/>
      <c r="X152" s="264"/>
      <c r="Y152" s="265"/>
      <c r="Z152" s="265"/>
      <c r="AA152" s="265"/>
      <c r="AB152" s="265"/>
      <c r="AC152" s="265"/>
    </row>
    <row r="153" spans="1:29" ht="15.75" thickBot="1" x14ac:dyDescent="0.3">
      <c r="A153" s="383" t="s">
        <v>179</v>
      </c>
      <c r="B153" s="406" t="s">
        <v>264</v>
      </c>
      <c r="C153" s="266"/>
      <c r="D153" s="266"/>
      <c r="E153" s="386"/>
      <c r="F153" s="386"/>
      <c r="G153" s="386"/>
      <c r="H153" s="386"/>
      <c r="I153" s="386"/>
      <c r="J153" s="244"/>
    </row>
    <row r="154" spans="1:29" ht="16.5" thickTop="1" thickBot="1" x14ac:dyDescent="0.3">
      <c r="A154" s="267" t="s">
        <v>103</v>
      </c>
      <c r="B154" s="268"/>
      <c r="C154" s="269"/>
      <c r="D154" s="269"/>
      <c r="E154" s="270">
        <f>SUM(E147:E153)</f>
        <v>0</v>
      </c>
      <c r="F154" s="270">
        <f>SUM(F147:F153)</f>
        <v>0</v>
      </c>
      <c r="G154" s="270">
        <f>SUM(G147:G153)</f>
        <v>0</v>
      </c>
      <c r="H154" s="270">
        <f>SUM(H147:H153)</f>
        <v>0</v>
      </c>
      <c r="I154" s="271">
        <f>SUM(I147:I153)</f>
        <v>0</v>
      </c>
    </row>
    <row r="155" spans="1:29" hidden="1" x14ac:dyDescent="0.25">
      <c r="A155" s="272"/>
      <c r="B155" s="272"/>
      <c r="C155" s="272"/>
      <c r="D155" s="272" t="s">
        <v>176</v>
      </c>
      <c r="E155" s="272">
        <f>IF(B142="Domestic",E154,0)</f>
        <v>0</v>
      </c>
      <c r="F155" s="272">
        <f>IF(B142="Domestic",F154,0)</f>
        <v>0</v>
      </c>
      <c r="G155" s="272">
        <f>IF(B142="Domestic",G154,0)</f>
        <v>0</v>
      </c>
      <c r="H155" s="272">
        <f>IF(B142="Domestic",H154,0)</f>
        <v>0</v>
      </c>
      <c r="I155" s="272">
        <f>IF(B142="Domestic",I154,0)</f>
        <v>0</v>
      </c>
      <c r="J155" s="244"/>
    </row>
    <row r="156" spans="1:29" hidden="1" x14ac:dyDescent="0.25">
      <c r="A156" s="272"/>
      <c r="B156" s="272"/>
      <c r="C156" s="272"/>
      <c r="D156" s="272" t="s">
        <v>177</v>
      </c>
      <c r="E156" s="272">
        <f>IF(B142="Domestic",0,E154)</f>
        <v>0</v>
      </c>
      <c r="F156" s="272">
        <f>IF(B142="Domestic",0,F154)</f>
        <v>0</v>
      </c>
      <c r="G156" s="272">
        <f>IF(B142="Domestic",0,G154)</f>
        <v>0</v>
      </c>
      <c r="H156" s="272">
        <f>IF(B142="Domestic",0,H154)</f>
        <v>0</v>
      </c>
      <c r="I156" s="272">
        <f>IF(B142="Domestic",0,I154)</f>
        <v>0</v>
      </c>
      <c r="J156" s="244"/>
    </row>
    <row r="157" spans="1:29" ht="15.75" thickBot="1" x14ac:dyDescent="0.3">
      <c r="A157" s="278"/>
      <c r="B157" s="279"/>
      <c r="C157" s="280"/>
      <c r="D157" s="280"/>
      <c r="E157" s="281"/>
      <c r="F157" s="281"/>
      <c r="G157" s="281"/>
      <c r="H157" s="281"/>
      <c r="I157" s="282"/>
    </row>
    <row r="158" spans="1:29" x14ac:dyDescent="0.25">
      <c r="A158" s="245" t="s">
        <v>170</v>
      </c>
      <c r="B158" s="373" t="s">
        <v>92</v>
      </c>
      <c r="C158" s="417"/>
      <c r="D158" s="417"/>
      <c r="E158" s="246"/>
      <c r="F158" s="246"/>
      <c r="G158" s="246"/>
      <c r="H158" s="246"/>
      <c r="I158" s="247"/>
    </row>
    <row r="159" spans="1:29" ht="16.5" customHeight="1" x14ac:dyDescent="0.25">
      <c r="A159" s="248" t="s">
        <v>159</v>
      </c>
      <c r="B159" s="374" t="s">
        <v>160</v>
      </c>
      <c r="C159" s="79"/>
      <c r="D159" s="79"/>
      <c r="E159" s="79"/>
      <c r="F159" s="79"/>
      <c r="G159" s="79"/>
      <c r="H159" s="79"/>
      <c r="I159" s="249"/>
      <c r="K159" s="219"/>
      <c r="V159" s="219"/>
    </row>
    <row r="160" spans="1:29" ht="15.75" thickBot="1" x14ac:dyDescent="0.3">
      <c r="A160" s="250" t="s">
        <v>93</v>
      </c>
      <c r="B160" s="375" t="s">
        <v>94</v>
      </c>
      <c r="C160" s="251"/>
      <c r="D160" s="251"/>
      <c r="E160" s="538" t="s">
        <v>95</v>
      </c>
      <c r="F160" s="538"/>
      <c r="G160" s="538"/>
      <c r="H160" s="538"/>
      <c r="I160" s="539"/>
    </row>
    <row r="161" spans="1:29" x14ac:dyDescent="0.25">
      <c r="A161" s="252"/>
      <c r="B161" s="253"/>
      <c r="C161" s="536" t="s">
        <v>190</v>
      </c>
      <c r="D161" s="537"/>
      <c r="E161" s="376">
        <v>0</v>
      </c>
      <c r="F161" s="376">
        <v>0</v>
      </c>
      <c r="G161" s="376">
        <v>0</v>
      </c>
      <c r="H161" s="376">
        <v>0</v>
      </c>
      <c r="I161" s="377">
        <v>0</v>
      </c>
    </row>
    <row r="162" spans="1:29" x14ac:dyDescent="0.25">
      <c r="A162" s="254"/>
      <c r="B162" s="255"/>
      <c r="C162" s="534" t="s">
        <v>109</v>
      </c>
      <c r="D162" s="535"/>
      <c r="E162" s="378">
        <v>0</v>
      </c>
      <c r="F162" s="378">
        <v>0</v>
      </c>
      <c r="G162" s="378">
        <v>0</v>
      </c>
      <c r="H162" s="378">
        <v>0</v>
      </c>
      <c r="I162" s="379">
        <v>0</v>
      </c>
    </row>
    <row r="163" spans="1:29" ht="33.950000000000003" customHeight="1" x14ac:dyDescent="0.25">
      <c r="A163" s="109"/>
      <c r="B163" s="256" t="s">
        <v>260</v>
      </c>
      <c r="C163" s="256" t="s">
        <v>242</v>
      </c>
      <c r="D163" s="256" t="s">
        <v>108</v>
      </c>
      <c r="E163" s="257" t="s">
        <v>96</v>
      </c>
      <c r="F163" s="257" t="s">
        <v>97</v>
      </c>
      <c r="G163" s="257" t="s">
        <v>98</v>
      </c>
      <c r="H163" s="257" t="s">
        <v>99</v>
      </c>
      <c r="I163" s="258" t="s">
        <v>100</v>
      </c>
    </row>
    <row r="164" spans="1:29" x14ac:dyDescent="0.25">
      <c r="A164" s="260" t="s">
        <v>101</v>
      </c>
      <c r="B164" s="204"/>
      <c r="C164" s="381"/>
      <c r="D164" s="261" t="s">
        <v>107</v>
      </c>
      <c r="E164" s="262">
        <f>C164*(E161+E162)</f>
        <v>0</v>
      </c>
      <c r="F164" s="262">
        <f>C164*(F161+F162)*(1+$B$3)</f>
        <v>0</v>
      </c>
      <c r="G164" s="262">
        <f>C164*(G161+G162)*(1+$B$3)^2</f>
        <v>0</v>
      </c>
      <c r="H164" s="262">
        <f>C164*(H161+H162)*(1+$B$3)^3</f>
        <v>0</v>
      </c>
      <c r="I164" s="263">
        <f>C164*(I161+I162)*(1+$B$3)^4</f>
        <v>0</v>
      </c>
    </row>
    <row r="165" spans="1:29" x14ac:dyDescent="0.25">
      <c r="A165" s="260" t="s">
        <v>105</v>
      </c>
      <c r="B165" s="380"/>
      <c r="C165" s="381"/>
      <c r="D165" s="261" t="s">
        <v>107</v>
      </c>
      <c r="E165" s="262">
        <f>((B165*C165)*(E161+E162))</f>
        <v>0</v>
      </c>
      <c r="F165" s="262">
        <f>((B165*C165)*(F161+F162)*(1+$B$3))</f>
        <v>0</v>
      </c>
      <c r="G165" s="262">
        <f>((B165*C165)*(G161+G162))*(1+$B$3)^2</f>
        <v>0</v>
      </c>
      <c r="H165" s="262">
        <f>((B165*C165)*(H161+H162))*(1+$B$3)^3</f>
        <v>0</v>
      </c>
      <c r="I165" s="263">
        <f>((B165*C165)*(I161+I162))*(1+$B$3)^4</f>
        <v>0</v>
      </c>
    </row>
    <row r="166" spans="1:29" x14ac:dyDescent="0.25">
      <c r="A166" s="260" t="s">
        <v>106</v>
      </c>
      <c r="B166" s="380"/>
      <c r="C166" s="381"/>
      <c r="D166" s="261" t="s">
        <v>107</v>
      </c>
      <c r="E166" s="262">
        <f>((B166*C166)*(E161+E162))</f>
        <v>0</v>
      </c>
      <c r="F166" s="262">
        <f>((B166*C166)*(F161+F162))*(1+$B$3)</f>
        <v>0</v>
      </c>
      <c r="G166" s="262">
        <f>((B166*C166)*(G161+G162))*(1+$B$3)^2</f>
        <v>0</v>
      </c>
      <c r="H166" s="262">
        <f>((B166*C166)*(H161+H162))*(1+$B$3)^3</f>
        <v>0</v>
      </c>
      <c r="I166" s="263">
        <f>((B166*C166)*(I161+I162))*(1+$B$3)^4</f>
        <v>0</v>
      </c>
    </row>
    <row r="167" spans="1:29" x14ac:dyDescent="0.25">
      <c r="A167" s="260" t="s">
        <v>102</v>
      </c>
      <c r="B167" s="380"/>
      <c r="C167" s="381"/>
      <c r="D167" s="261" t="s">
        <v>107</v>
      </c>
      <c r="E167" s="262">
        <f>C167*(E161+E162)*B167</f>
        <v>0</v>
      </c>
      <c r="F167" s="262">
        <f>C167*(F161+F162)*B167*(1+$B$3)</f>
        <v>0</v>
      </c>
      <c r="G167" s="262">
        <f>C167*(G161+G162)*B167*(1+$B$3)^2</f>
        <v>0</v>
      </c>
      <c r="H167" s="262">
        <f>C167*(H161+H162)*B167*(1+$B$3)^3</f>
        <v>0</v>
      </c>
      <c r="I167" s="263">
        <f>C167*(I161+I162)*B167*(1+$B$3)^4</f>
        <v>0</v>
      </c>
    </row>
    <row r="168" spans="1:29" x14ac:dyDescent="0.25">
      <c r="A168" s="260" t="s">
        <v>104</v>
      </c>
      <c r="B168" s="204"/>
      <c r="C168" s="381"/>
      <c r="D168" s="381"/>
      <c r="E168" s="262">
        <f>C168*E161+D168*E162</f>
        <v>0</v>
      </c>
      <c r="F168" s="262">
        <f>(C168*F161+D168*F162)*(1+$B$3)</f>
        <v>0</v>
      </c>
      <c r="G168" s="262">
        <f>(C168*G161+D168*G162)*(1+$B$3)^2</f>
        <v>0</v>
      </c>
      <c r="H168" s="262">
        <f>(C168*H161+D168*H162)*(1+$B$3)^3</f>
        <v>0</v>
      </c>
      <c r="I168" s="275">
        <f>(C168*I161+D168*I162)*(1+$B$3)^4</f>
        <v>0</v>
      </c>
      <c r="J168" s="244"/>
    </row>
    <row r="169" spans="1:29" ht="16.5" customHeight="1" x14ac:dyDescent="0.25">
      <c r="A169" s="382" t="s">
        <v>263</v>
      </c>
      <c r="B169" s="405" t="s">
        <v>265</v>
      </c>
      <c r="C169" s="309"/>
      <c r="D169" s="309"/>
      <c r="E169" s="384"/>
      <c r="F169" s="384"/>
      <c r="G169" s="384"/>
      <c r="H169" s="384"/>
      <c r="I169" s="385"/>
      <c r="J169" s="244"/>
      <c r="K169" s="195"/>
      <c r="M169" s="264"/>
      <c r="N169" s="265"/>
      <c r="O169" s="265"/>
      <c r="P169" s="265"/>
      <c r="Q169" s="265"/>
      <c r="R169" s="265"/>
      <c r="V169" s="195"/>
      <c r="X169" s="264"/>
      <c r="Y169" s="265"/>
      <c r="Z169" s="265"/>
      <c r="AA169" s="265"/>
      <c r="AB169" s="265"/>
      <c r="AC169" s="265"/>
    </row>
    <row r="170" spans="1:29" ht="15.75" thickBot="1" x14ac:dyDescent="0.3">
      <c r="A170" s="383" t="s">
        <v>179</v>
      </c>
      <c r="B170" s="406" t="s">
        <v>264</v>
      </c>
      <c r="C170" s="266"/>
      <c r="D170" s="266"/>
      <c r="E170" s="386"/>
      <c r="F170" s="386"/>
      <c r="G170" s="386"/>
      <c r="H170" s="386"/>
      <c r="I170" s="386"/>
      <c r="J170" s="244"/>
    </row>
    <row r="171" spans="1:29" ht="16.5" thickTop="1" thickBot="1" x14ac:dyDescent="0.3">
      <c r="A171" s="267" t="s">
        <v>103</v>
      </c>
      <c r="B171" s="268"/>
      <c r="C171" s="269"/>
      <c r="D171" s="269"/>
      <c r="E171" s="270">
        <f>SUM(E164:E170)</f>
        <v>0</v>
      </c>
      <c r="F171" s="270">
        <f>SUM(F164:F170)</f>
        <v>0</v>
      </c>
      <c r="G171" s="270">
        <f>SUM(G164:G170)</f>
        <v>0</v>
      </c>
      <c r="H171" s="270">
        <f>SUM(H164:H170)</f>
        <v>0</v>
      </c>
      <c r="I171" s="271">
        <f>SUM(I164:I170)</f>
        <v>0</v>
      </c>
    </row>
    <row r="172" spans="1:29" hidden="1" x14ac:dyDescent="0.25">
      <c r="A172" s="272"/>
      <c r="B172" s="272"/>
      <c r="C172" s="272"/>
      <c r="D172" s="272" t="s">
        <v>176</v>
      </c>
      <c r="E172" s="272">
        <f>IF(B159="Domestic",E171,0)</f>
        <v>0</v>
      </c>
      <c r="F172" s="272">
        <f>IF(B159="Domestic",F171,0)</f>
        <v>0</v>
      </c>
      <c r="G172" s="272">
        <f>IF(B159="Domestic",G171,0)</f>
        <v>0</v>
      </c>
      <c r="H172" s="272">
        <f>IF(B159="Domestic",H171,0)</f>
        <v>0</v>
      </c>
      <c r="I172" s="272">
        <f>IF(B159="Domestic",I171,0)</f>
        <v>0</v>
      </c>
      <c r="J172" s="244"/>
    </row>
    <row r="173" spans="1:29" hidden="1" x14ac:dyDescent="0.25">
      <c r="A173" s="272"/>
      <c r="B173" s="272"/>
      <c r="C173" s="272"/>
      <c r="D173" s="272" t="s">
        <v>177</v>
      </c>
      <c r="E173" s="272">
        <f>IF(B159="Domestic",0,E171)</f>
        <v>0</v>
      </c>
      <c r="F173" s="272">
        <f>IF(B159="Domestic",0,F171)</f>
        <v>0</v>
      </c>
      <c r="G173" s="272">
        <f>IF(B159="Domestic",0,G171)</f>
        <v>0</v>
      </c>
      <c r="H173" s="272">
        <f>IF(B159="Domestic",0,H171)</f>
        <v>0</v>
      </c>
      <c r="I173" s="272">
        <f>IF(B159="Domestic",0,I171)</f>
        <v>0</v>
      </c>
      <c r="J173" s="244"/>
    </row>
    <row r="174" spans="1:29" ht="15.75" thickBot="1" x14ac:dyDescent="0.3">
      <c r="A174" s="278"/>
      <c r="B174" s="279"/>
      <c r="C174" s="280"/>
      <c r="D174" s="280"/>
      <c r="E174" s="281"/>
      <c r="F174" s="281"/>
      <c r="G174" s="281"/>
      <c r="H174" s="281"/>
      <c r="I174" s="282"/>
      <c r="J174" s="244"/>
    </row>
    <row r="175" spans="1:29" x14ac:dyDescent="0.25">
      <c r="A175" s="245" t="s">
        <v>171</v>
      </c>
      <c r="B175" s="373" t="s">
        <v>92</v>
      </c>
      <c r="C175" s="417"/>
      <c r="D175" s="417"/>
      <c r="E175" s="246"/>
      <c r="F175" s="246"/>
      <c r="G175" s="246"/>
      <c r="H175" s="246"/>
      <c r="I175" s="247"/>
    </row>
    <row r="176" spans="1:29" ht="16.5" customHeight="1" x14ac:dyDescent="0.25">
      <c r="A176" s="248" t="s">
        <v>159</v>
      </c>
      <c r="B176" s="374" t="s">
        <v>178</v>
      </c>
      <c r="C176" s="79"/>
      <c r="D176" s="79"/>
      <c r="E176" s="79"/>
      <c r="F176" s="79"/>
      <c r="G176" s="79"/>
      <c r="H176" s="79"/>
      <c r="I176" s="249"/>
      <c r="K176" s="219"/>
      <c r="V176" s="219"/>
    </row>
    <row r="177" spans="1:29" ht="15.75" thickBot="1" x14ac:dyDescent="0.3">
      <c r="A177" s="250" t="s">
        <v>93</v>
      </c>
      <c r="B177" s="375" t="s">
        <v>94</v>
      </c>
      <c r="C177" s="251"/>
      <c r="D177" s="251"/>
      <c r="E177" s="538" t="s">
        <v>95</v>
      </c>
      <c r="F177" s="538"/>
      <c r="G177" s="538"/>
      <c r="H177" s="538"/>
      <c r="I177" s="539"/>
    </row>
    <row r="178" spans="1:29" x14ac:dyDescent="0.25">
      <c r="A178" s="252"/>
      <c r="B178" s="253"/>
      <c r="C178" s="536" t="s">
        <v>190</v>
      </c>
      <c r="D178" s="537"/>
      <c r="E178" s="376">
        <v>0</v>
      </c>
      <c r="F178" s="376">
        <v>0</v>
      </c>
      <c r="G178" s="376">
        <v>0</v>
      </c>
      <c r="H178" s="376">
        <v>0</v>
      </c>
      <c r="I178" s="377">
        <v>0</v>
      </c>
    </row>
    <row r="179" spans="1:29" x14ac:dyDescent="0.25">
      <c r="A179" s="254"/>
      <c r="B179" s="255"/>
      <c r="C179" s="534" t="s">
        <v>109</v>
      </c>
      <c r="D179" s="535"/>
      <c r="E179" s="378">
        <v>0</v>
      </c>
      <c r="F179" s="378">
        <v>0</v>
      </c>
      <c r="G179" s="378">
        <v>0</v>
      </c>
      <c r="H179" s="378">
        <v>0</v>
      </c>
      <c r="I179" s="379">
        <v>0</v>
      </c>
    </row>
    <row r="180" spans="1:29" ht="33.950000000000003" customHeight="1" x14ac:dyDescent="0.25">
      <c r="A180" s="109"/>
      <c r="B180" s="256" t="s">
        <v>260</v>
      </c>
      <c r="C180" s="256" t="s">
        <v>242</v>
      </c>
      <c r="D180" s="256" t="s">
        <v>108</v>
      </c>
      <c r="E180" s="257" t="s">
        <v>96</v>
      </c>
      <c r="F180" s="257" t="s">
        <v>97</v>
      </c>
      <c r="G180" s="257" t="s">
        <v>98</v>
      </c>
      <c r="H180" s="257" t="s">
        <v>99</v>
      </c>
      <c r="I180" s="258" t="s">
        <v>100</v>
      </c>
    </row>
    <row r="181" spans="1:29" x14ac:dyDescent="0.25">
      <c r="A181" s="260" t="s">
        <v>101</v>
      </c>
      <c r="B181" s="204"/>
      <c r="C181" s="381"/>
      <c r="D181" s="261" t="s">
        <v>107</v>
      </c>
      <c r="E181" s="262">
        <f>C181*(E178+E179)</f>
        <v>0</v>
      </c>
      <c r="F181" s="262">
        <f>C181*(F178+F179)*(1+$B$3)</f>
        <v>0</v>
      </c>
      <c r="G181" s="262">
        <f>C181*(G178+G179)*(1+$B$3)^2</f>
        <v>0</v>
      </c>
      <c r="H181" s="262">
        <f>C181*(H178+H179)*(1+$B$3)^3</f>
        <v>0</v>
      </c>
      <c r="I181" s="263">
        <f>C181*(I178+I179)*(1+$B$3)^4</f>
        <v>0</v>
      </c>
    </row>
    <row r="182" spans="1:29" x14ac:dyDescent="0.25">
      <c r="A182" s="260" t="s">
        <v>105</v>
      </c>
      <c r="B182" s="380"/>
      <c r="C182" s="381"/>
      <c r="D182" s="261" t="s">
        <v>107</v>
      </c>
      <c r="E182" s="262">
        <f>((B182*C182)*(E178+E179))</f>
        <v>0</v>
      </c>
      <c r="F182" s="262">
        <f>((B182*C182)*(F178+F179)*(1+$B$3))</f>
        <v>0</v>
      </c>
      <c r="G182" s="262">
        <f>((B182*C182)*(G178+G179))*(1+$B$3)^2</f>
        <v>0</v>
      </c>
      <c r="H182" s="262">
        <f>((B182*C182)*(H178+H179))*(1+$B$3)^3</f>
        <v>0</v>
      </c>
      <c r="I182" s="263">
        <f>((B182*C182)*(I178+I179))*(1+$B$3)^4</f>
        <v>0</v>
      </c>
    </row>
    <row r="183" spans="1:29" x14ac:dyDescent="0.25">
      <c r="A183" s="260" t="s">
        <v>106</v>
      </c>
      <c r="B183" s="380"/>
      <c r="C183" s="381"/>
      <c r="D183" s="261" t="s">
        <v>107</v>
      </c>
      <c r="E183" s="262">
        <f>((B183*C183)*(E178+E179))</f>
        <v>0</v>
      </c>
      <c r="F183" s="262">
        <f>((B183*C183)*(F178+F179))*(1+$B$3)</f>
        <v>0</v>
      </c>
      <c r="G183" s="262">
        <f>((B183*C183)*(G178+G179))*(1+$B$3)^2</f>
        <v>0</v>
      </c>
      <c r="H183" s="262">
        <f>((B183*C183)*(H178+H179))*(1+$B$3)^3</f>
        <v>0</v>
      </c>
      <c r="I183" s="263">
        <f>((B183*C183)*(I178+I179))*(1+$B$3)^4</f>
        <v>0</v>
      </c>
    </row>
    <row r="184" spans="1:29" x14ac:dyDescent="0.25">
      <c r="A184" s="260" t="s">
        <v>102</v>
      </c>
      <c r="B184" s="380"/>
      <c r="C184" s="381"/>
      <c r="D184" s="261" t="s">
        <v>107</v>
      </c>
      <c r="E184" s="262">
        <f>C184*(E178+E179)*B184</f>
        <v>0</v>
      </c>
      <c r="F184" s="262">
        <f>C184*(F178+F179)*B184*(1+$B$3)</f>
        <v>0</v>
      </c>
      <c r="G184" s="262">
        <f>C184*(G178+G179)*B184*(1+$B$3)^2</f>
        <v>0</v>
      </c>
      <c r="H184" s="262">
        <f>C184*(H178+H179)*B184*(1+$B$3)^3</f>
        <v>0</v>
      </c>
      <c r="I184" s="263">
        <f>C184*(I178+I179)*B184*(1+$B$3)^4</f>
        <v>0</v>
      </c>
    </row>
    <row r="185" spans="1:29" x14ac:dyDescent="0.25">
      <c r="A185" s="260" t="s">
        <v>104</v>
      </c>
      <c r="B185" s="204"/>
      <c r="C185" s="381"/>
      <c r="D185" s="381"/>
      <c r="E185" s="262">
        <f>C185*E178+D185*E179</f>
        <v>0</v>
      </c>
      <c r="F185" s="262">
        <f>(C185*F178+D185*F179)*(1+$B$3)</f>
        <v>0</v>
      </c>
      <c r="G185" s="262">
        <f>(C185*G178+D185*G179)*(1+$B$3)^2</f>
        <v>0</v>
      </c>
      <c r="H185" s="262">
        <f>(C185*H178+D185*H179)*(1+$B$3)^3</f>
        <v>0</v>
      </c>
      <c r="I185" s="275">
        <f>(C185*I178+D185*I179)*(1+$B$3)^4</f>
        <v>0</v>
      </c>
      <c r="J185" s="244"/>
    </row>
    <row r="186" spans="1:29" ht="16.5" customHeight="1" x14ac:dyDescent="0.25">
      <c r="A186" s="382" t="s">
        <v>263</v>
      </c>
      <c r="B186" s="405" t="s">
        <v>265</v>
      </c>
      <c r="C186" s="309"/>
      <c r="D186" s="309"/>
      <c r="E186" s="384"/>
      <c r="F186" s="384"/>
      <c r="G186" s="384"/>
      <c r="H186" s="384"/>
      <c r="I186" s="385"/>
      <c r="J186" s="244"/>
      <c r="K186" s="195"/>
      <c r="M186" s="264"/>
      <c r="N186" s="265"/>
      <c r="O186" s="265"/>
      <c r="P186" s="265"/>
      <c r="Q186" s="265"/>
      <c r="R186" s="265"/>
      <c r="V186" s="195"/>
      <c r="X186" s="264"/>
      <c r="Y186" s="265"/>
      <c r="Z186" s="265"/>
      <c r="AA186" s="265"/>
      <c r="AB186" s="265"/>
      <c r="AC186" s="265"/>
    </row>
    <row r="187" spans="1:29" ht="15.75" thickBot="1" x14ac:dyDescent="0.3">
      <c r="A187" s="383" t="s">
        <v>179</v>
      </c>
      <c r="B187" s="406" t="s">
        <v>264</v>
      </c>
      <c r="C187" s="266"/>
      <c r="D187" s="266"/>
      <c r="E187" s="386"/>
      <c r="F187" s="386"/>
      <c r="G187" s="386"/>
      <c r="H187" s="386"/>
      <c r="I187" s="386"/>
      <c r="J187" s="244"/>
    </row>
    <row r="188" spans="1:29" ht="16.5" thickTop="1" thickBot="1" x14ac:dyDescent="0.3">
      <c r="A188" s="267" t="s">
        <v>103</v>
      </c>
      <c r="B188" s="268"/>
      <c r="C188" s="269"/>
      <c r="D188" s="269"/>
      <c r="E188" s="270">
        <f>SUM(E181:E187)</f>
        <v>0</v>
      </c>
      <c r="F188" s="270">
        <f>SUM(F181:F187)</f>
        <v>0</v>
      </c>
      <c r="G188" s="270">
        <f>SUM(G181:G187)</f>
        <v>0</v>
      </c>
      <c r="H188" s="270">
        <f>SUM(H181:H187)</f>
        <v>0</v>
      </c>
      <c r="I188" s="271">
        <f>SUM(I181:I187)</f>
        <v>0</v>
      </c>
    </row>
    <row r="189" spans="1:29" hidden="1" x14ac:dyDescent="0.25">
      <c r="A189" s="272"/>
      <c r="B189" s="272"/>
      <c r="C189" s="272"/>
      <c r="D189" s="272" t="s">
        <v>176</v>
      </c>
      <c r="E189" s="272">
        <f>IF(B176="Domestic",E188,0)</f>
        <v>0</v>
      </c>
      <c r="F189" s="272">
        <f>IF(B176="Domestic",F188,0)</f>
        <v>0</v>
      </c>
      <c r="G189" s="272">
        <f>IF(B176="Domestic",G188,0)</f>
        <v>0</v>
      </c>
      <c r="H189" s="272">
        <f>IF(B176="Domestic",H188,0)</f>
        <v>0</v>
      </c>
      <c r="I189" s="272">
        <f>IF(B176="Domestic",I188,0)</f>
        <v>0</v>
      </c>
      <c r="J189" s="244"/>
    </row>
    <row r="190" spans="1:29" hidden="1" x14ac:dyDescent="0.25">
      <c r="A190" s="272"/>
      <c r="B190" s="272"/>
      <c r="C190" s="272"/>
      <c r="D190" s="272" t="s">
        <v>177</v>
      </c>
      <c r="E190" s="272">
        <f>IF(B176="Domestic",0,E188)</f>
        <v>0</v>
      </c>
      <c r="F190" s="272">
        <f>IF(B176="Domestic",0,F188)</f>
        <v>0</v>
      </c>
      <c r="G190" s="272">
        <f>IF(B176="Domestic",0,G188)</f>
        <v>0</v>
      </c>
      <c r="H190" s="272">
        <f>IF(B176="Domestic",0,H188)</f>
        <v>0</v>
      </c>
      <c r="I190" s="272">
        <f>IF(B176="Domestic",0,I188)</f>
        <v>0</v>
      </c>
      <c r="J190" s="244"/>
    </row>
    <row r="191" spans="1:29" ht="15.75" thickBot="1" x14ac:dyDescent="0.3">
      <c r="A191" s="278"/>
      <c r="B191" s="279"/>
      <c r="C191" s="280"/>
      <c r="D191" s="280"/>
      <c r="E191" s="281"/>
      <c r="F191" s="281"/>
      <c r="G191" s="281"/>
      <c r="H191" s="281"/>
      <c r="I191" s="281"/>
      <c r="J191" s="244"/>
    </row>
    <row r="192" spans="1:29" x14ac:dyDescent="0.25">
      <c r="A192" s="245" t="s">
        <v>172</v>
      </c>
      <c r="B192" s="373" t="s">
        <v>92</v>
      </c>
      <c r="C192" s="417"/>
      <c r="D192" s="417"/>
      <c r="E192" s="246"/>
      <c r="F192" s="246"/>
      <c r="G192" s="246"/>
      <c r="H192" s="246"/>
      <c r="I192" s="247"/>
    </row>
    <row r="193" spans="1:29" ht="16.5" customHeight="1" x14ac:dyDescent="0.25">
      <c r="A193" s="248" t="s">
        <v>159</v>
      </c>
      <c r="B193" s="374" t="s">
        <v>178</v>
      </c>
      <c r="C193" s="79"/>
      <c r="D193" s="79"/>
      <c r="E193" s="79"/>
      <c r="F193" s="79"/>
      <c r="G193" s="79"/>
      <c r="H193" s="79"/>
      <c r="I193" s="249"/>
      <c r="K193" s="219"/>
      <c r="V193" s="219"/>
    </row>
    <row r="194" spans="1:29" ht="15.75" thickBot="1" x14ac:dyDescent="0.3">
      <c r="A194" s="250" t="s">
        <v>93</v>
      </c>
      <c r="B194" s="375" t="s">
        <v>94</v>
      </c>
      <c r="C194" s="251"/>
      <c r="D194" s="251"/>
      <c r="E194" s="538" t="s">
        <v>95</v>
      </c>
      <c r="F194" s="538"/>
      <c r="G194" s="538"/>
      <c r="H194" s="538"/>
      <c r="I194" s="539"/>
    </row>
    <row r="195" spans="1:29" x14ac:dyDescent="0.25">
      <c r="A195" s="252"/>
      <c r="B195" s="253"/>
      <c r="C195" s="536" t="s">
        <v>190</v>
      </c>
      <c r="D195" s="537"/>
      <c r="E195" s="376">
        <v>0</v>
      </c>
      <c r="F195" s="376">
        <v>0</v>
      </c>
      <c r="G195" s="376">
        <v>0</v>
      </c>
      <c r="H195" s="376">
        <v>0</v>
      </c>
      <c r="I195" s="377">
        <v>0</v>
      </c>
    </row>
    <row r="196" spans="1:29" x14ac:dyDescent="0.25">
      <c r="A196" s="254"/>
      <c r="B196" s="255"/>
      <c r="C196" s="534" t="s">
        <v>109</v>
      </c>
      <c r="D196" s="535"/>
      <c r="E196" s="378">
        <v>0</v>
      </c>
      <c r="F196" s="378">
        <v>0</v>
      </c>
      <c r="G196" s="378">
        <v>0</v>
      </c>
      <c r="H196" s="378">
        <v>0</v>
      </c>
      <c r="I196" s="379">
        <v>0</v>
      </c>
    </row>
    <row r="197" spans="1:29" ht="33.950000000000003" customHeight="1" x14ac:dyDescent="0.25">
      <c r="A197" s="109"/>
      <c r="B197" s="256" t="s">
        <v>260</v>
      </c>
      <c r="C197" s="256" t="s">
        <v>242</v>
      </c>
      <c r="D197" s="256" t="s">
        <v>108</v>
      </c>
      <c r="E197" s="257" t="s">
        <v>96</v>
      </c>
      <c r="F197" s="257" t="s">
        <v>97</v>
      </c>
      <c r="G197" s="257" t="s">
        <v>98</v>
      </c>
      <c r="H197" s="257" t="s">
        <v>99</v>
      </c>
      <c r="I197" s="258" t="s">
        <v>100</v>
      </c>
    </row>
    <row r="198" spans="1:29" x14ac:dyDescent="0.25">
      <c r="A198" s="260" t="s">
        <v>101</v>
      </c>
      <c r="B198" s="204"/>
      <c r="C198" s="381"/>
      <c r="D198" s="261" t="s">
        <v>107</v>
      </c>
      <c r="E198" s="262">
        <f>C198*(E195+E196)</f>
        <v>0</v>
      </c>
      <c r="F198" s="262">
        <f>C198*(F195+F196)*(1+$B$3)</f>
        <v>0</v>
      </c>
      <c r="G198" s="262">
        <f>C198*(G195+G196)*(1+$B$3)^2</f>
        <v>0</v>
      </c>
      <c r="H198" s="262">
        <f>C198*(H195+H196)*(1+$B$3)^3</f>
        <v>0</v>
      </c>
      <c r="I198" s="263">
        <f>C198*(I195+I196)*(1+$B$3)^4</f>
        <v>0</v>
      </c>
    </row>
    <row r="199" spans="1:29" x14ac:dyDescent="0.25">
      <c r="A199" s="260" t="s">
        <v>105</v>
      </c>
      <c r="B199" s="380"/>
      <c r="C199" s="381"/>
      <c r="D199" s="261" t="s">
        <v>107</v>
      </c>
      <c r="E199" s="262">
        <f>((B199*C199)*(E195+E196))</f>
        <v>0</v>
      </c>
      <c r="F199" s="262">
        <f>((B199*C199)*(F195+F196)*(1+$B$3))</f>
        <v>0</v>
      </c>
      <c r="G199" s="262">
        <f>((B199*C199)*(G195+G196))*(1+$B$3)^2</f>
        <v>0</v>
      </c>
      <c r="H199" s="262">
        <f>((B199*C199)*(H195+H196))*(1+$B$3)^3</f>
        <v>0</v>
      </c>
      <c r="I199" s="263">
        <f>((B199*C199)*(I195+I196))*(1+$B$3)^4</f>
        <v>0</v>
      </c>
    </row>
    <row r="200" spans="1:29" x14ac:dyDescent="0.25">
      <c r="A200" s="260" t="s">
        <v>106</v>
      </c>
      <c r="B200" s="380"/>
      <c r="C200" s="381"/>
      <c r="D200" s="261" t="s">
        <v>107</v>
      </c>
      <c r="E200" s="262">
        <f>((B200*C200)*(E195+E196))</f>
        <v>0</v>
      </c>
      <c r="F200" s="262">
        <f>((B200*C200)*(F195+F196))*(1+$B$3)</f>
        <v>0</v>
      </c>
      <c r="G200" s="262">
        <f>((B200*C200)*(G195+G196))*(1+$B$3)^2</f>
        <v>0</v>
      </c>
      <c r="H200" s="262">
        <f>((B200*C200)*(H195+H196))*(1+$B$3)^3</f>
        <v>0</v>
      </c>
      <c r="I200" s="263">
        <f>((B200*C200)*(I195+I196))*(1+$B$3)^4</f>
        <v>0</v>
      </c>
    </row>
    <row r="201" spans="1:29" x14ac:dyDescent="0.25">
      <c r="A201" s="260" t="s">
        <v>102</v>
      </c>
      <c r="B201" s="380"/>
      <c r="C201" s="381"/>
      <c r="D201" s="261" t="s">
        <v>107</v>
      </c>
      <c r="E201" s="262">
        <f>C201*(E195+E196)*B201</f>
        <v>0</v>
      </c>
      <c r="F201" s="262">
        <f>C201*(F195+F196)*B201*(1+$B$3)</f>
        <v>0</v>
      </c>
      <c r="G201" s="262">
        <f>C201*(G195+G196)*B201*(1+$B$3)^2</f>
        <v>0</v>
      </c>
      <c r="H201" s="262">
        <f>C201*(H195+H196)*B201*(1+$B$3)^3</f>
        <v>0</v>
      </c>
      <c r="I201" s="263">
        <f>C201*(I195+I196)*B201*(1+$B$3)^4</f>
        <v>0</v>
      </c>
    </row>
    <row r="202" spans="1:29" x14ac:dyDescent="0.25">
      <c r="A202" s="260" t="s">
        <v>104</v>
      </c>
      <c r="B202" s="204"/>
      <c r="C202" s="381"/>
      <c r="D202" s="381"/>
      <c r="E202" s="262">
        <f>C202*E195+D202*E196</f>
        <v>0</v>
      </c>
      <c r="F202" s="262">
        <f>(C202*F195+D202*F196)*(1+$B$3)</f>
        <v>0</v>
      </c>
      <c r="G202" s="262">
        <f>(C202*G195+D202*G196)*(1+$B$3)^2</f>
        <v>0</v>
      </c>
      <c r="H202" s="262">
        <f>(C202*H195+D202*H196)*(1+$B$3)^3</f>
        <v>0</v>
      </c>
      <c r="I202" s="275">
        <f>(C202*I195+D202*I196)*(1+$B$3)^4</f>
        <v>0</v>
      </c>
      <c r="J202" s="244"/>
    </row>
    <row r="203" spans="1:29" ht="16.5" customHeight="1" x14ac:dyDescent="0.25">
      <c r="A203" s="382" t="s">
        <v>263</v>
      </c>
      <c r="B203" s="405" t="s">
        <v>265</v>
      </c>
      <c r="C203" s="309"/>
      <c r="D203" s="309"/>
      <c r="E203" s="384"/>
      <c r="F203" s="384"/>
      <c r="G203" s="384"/>
      <c r="H203" s="384"/>
      <c r="I203" s="385"/>
      <c r="J203" s="244"/>
      <c r="K203" s="195"/>
      <c r="M203" s="264"/>
      <c r="N203" s="265"/>
      <c r="O203" s="265"/>
      <c r="P203" s="265"/>
      <c r="Q203" s="265"/>
      <c r="R203" s="265"/>
      <c r="V203" s="195"/>
      <c r="X203" s="264"/>
      <c r="Y203" s="265"/>
      <c r="Z203" s="265"/>
      <c r="AA203" s="265"/>
      <c r="AB203" s="265"/>
      <c r="AC203" s="265"/>
    </row>
    <row r="204" spans="1:29" ht="15.75" thickBot="1" x14ac:dyDescent="0.3">
      <c r="A204" s="383" t="s">
        <v>179</v>
      </c>
      <c r="B204" s="406" t="s">
        <v>264</v>
      </c>
      <c r="C204" s="266"/>
      <c r="D204" s="266"/>
      <c r="E204" s="386"/>
      <c r="F204" s="386"/>
      <c r="G204" s="386"/>
      <c r="H204" s="386"/>
      <c r="I204" s="388"/>
      <c r="J204" s="244"/>
    </row>
    <row r="205" spans="1:29" ht="16.5" thickTop="1" thickBot="1" x14ac:dyDescent="0.3">
      <c r="A205" s="267" t="s">
        <v>103</v>
      </c>
      <c r="B205" s="268"/>
      <c r="C205" s="269"/>
      <c r="D205" s="269"/>
      <c r="E205" s="270">
        <f>SUM(E198:E204)</f>
        <v>0</v>
      </c>
      <c r="F205" s="270">
        <f>SUM(F198:F204)</f>
        <v>0</v>
      </c>
      <c r="G205" s="270">
        <f>SUM(G198:G204)</f>
        <v>0</v>
      </c>
      <c r="H205" s="270">
        <f>SUM(H198:H204)</f>
        <v>0</v>
      </c>
      <c r="I205" s="271">
        <f>SUM(I198:I204)</f>
        <v>0</v>
      </c>
    </row>
    <row r="206" spans="1:29" hidden="1" x14ac:dyDescent="0.25">
      <c r="A206" s="272"/>
      <c r="B206" s="272"/>
      <c r="C206" s="272"/>
      <c r="D206" s="272" t="s">
        <v>176</v>
      </c>
      <c r="E206" s="272">
        <f>IF(B193="Domestic",E205,0)</f>
        <v>0</v>
      </c>
      <c r="F206" s="272">
        <f>IF(B193="Domestic",F205,0)</f>
        <v>0</v>
      </c>
      <c r="G206" s="272">
        <f>IF(B193="Domestic",G205,0)</f>
        <v>0</v>
      </c>
      <c r="H206" s="272">
        <f>IF(B193="Domestic",H205,0)</f>
        <v>0</v>
      </c>
      <c r="I206" s="272">
        <f>IF(B193="Domestic",I205,0)</f>
        <v>0</v>
      </c>
      <c r="J206" s="244"/>
    </row>
    <row r="207" spans="1:29" hidden="1" x14ac:dyDescent="0.25">
      <c r="A207" s="272"/>
      <c r="B207" s="272"/>
      <c r="C207" s="272"/>
      <c r="D207" s="272" t="s">
        <v>177</v>
      </c>
      <c r="E207" s="272">
        <f>IF(B193="Domestic",0,E205)</f>
        <v>0</v>
      </c>
      <c r="F207" s="272">
        <f>IF(B193="Domestic",0,F205)</f>
        <v>0</v>
      </c>
      <c r="G207" s="272">
        <f>IF(B193="Domestic",0,G205)</f>
        <v>0</v>
      </c>
      <c r="H207" s="272">
        <f>IF(B193="Domestic",0,H205)</f>
        <v>0</v>
      </c>
      <c r="I207" s="272">
        <f>IF(B193="Domestic",0,I205)</f>
        <v>0</v>
      </c>
      <c r="J207" s="244"/>
    </row>
    <row r="208" spans="1:29" ht="15.75" thickBot="1" x14ac:dyDescent="0.3">
      <c r="A208" s="278"/>
      <c r="B208" s="279"/>
      <c r="C208" s="280"/>
      <c r="D208" s="280"/>
      <c r="E208" s="281"/>
      <c r="F208" s="281"/>
      <c r="G208" s="281"/>
      <c r="H208" s="281"/>
      <c r="I208" s="281"/>
      <c r="J208" s="244"/>
    </row>
    <row r="209" spans="1:29" x14ac:dyDescent="0.25">
      <c r="A209" s="245" t="s">
        <v>173</v>
      </c>
      <c r="B209" s="373" t="s">
        <v>92</v>
      </c>
      <c r="C209" s="417"/>
      <c r="D209" s="417"/>
      <c r="E209" s="246"/>
      <c r="F209" s="246"/>
      <c r="G209" s="246"/>
      <c r="H209" s="246"/>
      <c r="I209" s="247"/>
    </row>
    <row r="210" spans="1:29" ht="16.5" customHeight="1" x14ac:dyDescent="0.25">
      <c r="A210" s="248" t="s">
        <v>159</v>
      </c>
      <c r="B210" s="374" t="s">
        <v>178</v>
      </c>
      <c r="C210" s="79"/>
      <c r="D210" s="79"/>
      <c r="E210" s="79"/>
      <c r="F210" s="79"/>
      <c r="G210" s="79"/>
      <c r="H210" s="79"/>
      <c r="I210" s="249"/>
      <c r="K210" s="219"/>
      <c r="V210" s="219"/>
    </row>
    <row r="211" spans="1:29" ht="15.75" thickBot="1" x14ac:dyDescent="0.3">
      <c r="A211" s="250" t="s">
        <v>93</v>
      </c>
      <c r="B211" s="375" t="s">
        <v>94</v>
      </c>
      <c r="C211" s="251"/>
      <c r="D211" s="251"/>
      <c r="E211" s="538" t="s">
        <v>95</v>
      </c>
      <c r="F211" s="538"/>
      <c r="G211" s="538"/>
      <c r="H211" s="538"/>
      <c r="I211" s="539"/>
    </row>
    <row r="212" spans="1:29" x14ac:dyDescent="0.25">
      <c r="A212" s="252"/>
      <c r="B212" s="253"/>
      <c r="C212" s="536" t="s">
        <v>190</v>
      </c>
      <c r="D212" s="537"/>
      <c r="E212" s="376">
        <v>0</v>
      </c>
      <c r="F212" s="376">
        <v>0</v>
      </c>
      <c r="G212" s="376">
        <v>0</v>
      </c>
      <c r="H212" s="376">
        <v>0</v>
      </c>
      <c r="I212" s="377">
        <v>0</v>
      </c>
    </row>
    <row r="213" spans="1:29" x14ac:dyDescent="0.25">
      <c r="A213" s="254"/>
      <c r="B213" s="255"/>
      <c r="C213" s="534" t="s">
        <v>109</v>
      </c>
      <c r="D213" s="535"/>
      <c r="E213" s="378">
        <v>0</v>
      </c>
      <c r="F213" s="378">
        <v>0</v>
      </c>
      <c r="G213" s="378">
        <v>0</v>
      </c>
      <c r="H213" s="378">
        <v>0</v>
      </c>
      <c r="I213" s="379">
        <v>0</v>
      </c>
    </row>
    <row r="214" spans="1:29" ht="33.950000000000003" customHeight="1" x14ac:dyDescent="0.25">
      <c r="A214" s="109"/>
      <c r="B214" s="256" t="s">
        <v>260</v>
      </c>
      <c r="C214" s="256" t="s">
        <v>242</v>
      </c>
      <c r="D214" s="256" t="s">
        <v>108</v>
      </c>
      <c r="E214" s="257" t="s">
        <v>96</v>
      </c>
      <c r="F214" s="257" t="s">
        <v>97</v>
      </c>
      <c r="G214" s="257" t="s">
        <v>98</v>
      </c>
      <c r="H214" s="257" t="s">
        <v>99</v>
      </c>
      <c r="I214" s="258" t="s">
        <v>100</v>
      </c>
    </row>
    <row r="215" spans="1:29" x14ac:dyDescent="0.25">
      <c r="A215" s="260" t="s">
        <v>101</v>
      </c>
      <c r="B215" s="204"/>
      <c r="C215" s="381"/>
      <c r="D215" s="261" t="s">
        <v>107</v>
      </c>
      <c r="E215" s="262">
        <f>C215*(E212+E213)</f>
        <v>0</v>
      </c>
      <c r="F215" s="262">
        <f>C215*(F212+F213)*(1+$B$3)</f>
        <v>0</v>
      </c>
      <c r="G215" s="262">
        <f>C215*(G212+G213)*(1+$B$3)^2</f>
        <v>0</v>
      </c>
      <c r="H215" s="262">
        <f>C215*(H212+H213)*(1+$B$3)^3</f>
        <v>0</v>
      </c>
      <c r="I215" s="263">
        <f>C215*(I212+I213)*(1+$B$3)^4</f>
        <v>0</v>
      </c>
    </row>
    <row r="216" spans="1:29" x14ac:dyDescent="0.25">
      <c r="A216" s="260" t="s">
        <v>105</v>
      </c>
      <c r="B216" s="380"/>
      <c r="C216" s="381"/>
      <c r="D216" s="261" t="s">
        <v>107</v>
      </c>
      <c r="E216" s="262">
        <f>((B216*C216)*(E212+E213))</f>
        <v>0</v>
      </c>
      <c r="F216" s="262">
        <f>((B216*C216)*(F212+F213)*(1+$B$3))</f>
        <v>0</v>
      </c>
      <c r="G216" s="262">
        <f>((B216*C216)*(G212+G213))*(1+$B$3)^2</f>
        <v>0</v>
      </c>
      <c r="H216" s="262">
        <f>((B216*C216)*(H212+H213))*(1+$B$3)^3</f>
        <v>0</v>
      </c>
      <c r="I216" s="263">
        <f>((B216*C216)*(I212+I213))*(1+$B$3)^4</f>
        <v>0</v>
      </c>
    </row>
    <row r="217" spans="1:29" x14ac:dyDescent="0.25">
      <c r="A217" s="260" t="s">
        <v>106</v>
      </c>
      <c r="B217" s="380"/>
      <c r="C217" s="381"/>
      <c r="D217" s="261" t="s">
        <v>107</v>
      </c>
      <c r="E217" s="262">
        <f>((B217*C217)*(E212+E213))</f>
        <v>0</v>
      </c>
      <c r="F217" s="262">
        <f>((B217*C217)*(F212+F213))*(1+$B$3)</f>
        <v>0</v>
      </c>
      <c r="G217" s="262">
        <f>((B217*C217)*(G212+G213))*(1+$B$3)^2</f>
        <v>0</v>
      </c>
      <c r="H217" s="262">
        <f>((B217*C217)*(H212+H213))*(1+$B$3)^3</f>
        <v>0</v>
      </c>
      <c r="I217" s="263">
        <f>((B217*C217)*(I212+I213))*(1+$B$3)^4</f>
        <v>0</v>
      </c>
    </row>
    <row r="218" spans="1:29" x14ac:dyDescent="0.25">
      <c r="A218" s="260" t="s">
        <v>102</v>
      </c>
      <c r="B218" s="380"/>
      <c r="C218" s="381"/>
      <c r="D218" s="261" t="s">
        <v>107</v>
      </c>
      <c r="E218" s="262">
        <f>C218*(E212+E213)*B218</f>
        <v>0</v>
      </c>
      <c r="F218" s="262">
        <f>C218*(F212+F213)*B218*(1+$B$3)</f>
        <v>0</v>
      </c>
      <c r="G218" s="262">
        <f>C218*(G212+G213)*B218*(1+$B$3)^2</f>
        <v>0</v>
      </c>
      <c r="H218" s="262">
        <f>C218*(H212+H213)*B218*(1+$B$3)^3</f>
        <v>0</v>
      </c>
      <c r="I218" s="263">
        <f>C218*(I212+I213)*B218*(1+$B$3)^4</f>
        <v>0</v>
      </c>
    </row>
    <row r="219" spans="1:29" x14ac:dyDescent="0.25">
      <c r="A219" s="260" t="s">
        <v>104</v>
      </c>
      <c r="B219" s="204"/>
      <c r="C219" s="381"/>
      <c r="D219" s="381"/>
      <c r="E219" s="262">
        <f>C219*E212+D219*E213</f>
        <v>0</v>
      </c>
      <c r="F219" s="262">
        <f>(C219*F212+D219*F213)*(1+$B$3)</f>
        <v>0</v>
      </c>
      <c r="G219" s="262">
        <f>(C219*G212+D219*G213)*(1+$B$3)^2</f>
        <v>0</v>
      </c>
      <c r="H219" s="262">
        <f>(C219*H212+D219*H213)*(1+$B$3)^3</f>
        <v>0</v>
      </c>
      <c r="I219" s="275">
        <f>(C219*I212+D219*I213)*(1+$B$3)^4</f>
        <v>0</v>
      </c>
      <c r="J219" s="244"/>
    </row>
    <row r="220" spans="1:29" ht="16.5" customHeight="1" x14ac:dyDescent="0.25">
      <c r="A220" s="382" t="s">
        <v>263</v>
      </c>
      <c r="B220" s="405" t="s">
        <v>265</v>
      </c>
      <c r="C220" s="309"/>
      <c r="D220" s="309"/>
      <c r="E220" s="384"/>
      <c r="F220" s="384"/>
      <c r="G220" s="384"/>
      <c r="H220" s="384"/>
      <c r="I220" s="385"/>
      <c r="J220" s="244"/>
      <c r="K220" s="195"/>
      <c r="M220" s="264"/>
      <c r="N220" s="265"/>
      <c r="O220" s="265"/>
      <c r="P220" s="265"/>
      <c r="Q220" s="265"/>
      <c r="R220" s="265"/>
      <c r="V220" s="195"/>
      <c r="X220" s="264"/>
      <c r="Y220" s="265"/>
      <c r="Z220" s="265"/>
      <c r="AA220" s="265"/>
      <c r="AB220" s="265"/>
      <c r="AC220" s="265"/>
    </row>
    <row r="221" spans="1:29" ht="15.75" thickBot="1" x14ac:dyDescent="0.3">
      <c r="A221" s="383" t="s">
        <v>179</v>
      </c>
      <c r="B221" s="406" t="s">
        <v>264</v>
      </c>
      <c r="C221" s="266"/>
      <c r="D221" s="266"/>
      <c r="E221" s="386"/>
      <c r="F221" s="386"/>
      <c r="G221" s="386"/>
      <c r="H221" s="386"/>
      <c r="I221" s="386"/>
      <c r="J221" s="244"/>
    </row>
    <row r="222" spans="1:29" ht="16.5" thickTop="1" thickBot="1" x14ac:dyDescent="0.3">
      <c r="A222" s="267" t="s">
        <v>103</v>
      </c>
      <c r="B222" s="268"/>
      <c r="C222" s="269"/>
      <c r="D222" s="269"/>
      <c r="E222" s="270">
        <f>SUM(E215:E221)</f>
        <v>0</v>
      </c>
      <c r="F222" s="270">
        <f>SUM(F215:F221)</f>
        <v>0</v>
      </c>
      <c r="G222" s="270">
        <f>SUM(G215:G221)</f>
        <v>0</v>
      </c>
      <c r="H222" s="270">
        <f>SUM(H215:H221)</f>
        <v>0</v>
      </c>
      <c r="I222" s="271">
        <f>SUM(I215:I221)</f>
        <v>0</v>
      </c>
    </row>
    <row r="223" spans="1:29" hidden="1" x14ac:dyDescent="0.25">
      <c r="A223" s="272"/>
      <c r="B223" s="272"/>
      <c r="C223" s="272"/>
      <c r="D223" s="272" t="s">
        <v>176</v>
      </c>
      <c r="E223" s="272">
        <f>IF(B210="Domestic",E222,0)</f>
        <v>0</v>
      </c>
      <c r="F223" s="272">
        <f>IF(B210="Domestic",F222,0)</f>
        <v>0</v>
      </c>
      <c r="G223" s="272">
        <f>IF(B210="Domestic",G222,0)</f>
        <v>0</v>
      </c>
      <c r="H223" s="272">
        <f>IF(B210="Domestic",H222,0)</f>
        <v>0</v>
      </c>
      <c r="I223" s="272">
        <f>IF(B210="Domestic",I222,0)</f>
        <v>0</v>
      </c>
      <c r="J223" s="244"/>
    </row>
    <row r="224" spans="1:29" hidden="1" x14ac:dyDescent="0.25">
      <c r="A224" s="272"/>
      <c r="B224" s="272"/>
      <c r="C224" s="272"/>
      <c r="D224" s="272" t="s">
        <v>177</v>
      </c>
      <c r="E224" s="272">
        <f>IF(B210="Domestic",0,E222)</f>
        <v>0</v>
      </c>
      <c r="F224" s="272">
        <f>IF(B210="Domestic",0,F222)</f>
        <v>0</v>
      </c>
      <c r="G224" s="272">
        <f>IF(B210="Domestic",0,G222)</f>
        <v>0</v>
      </c>
      <c r="H224" s="272">
        <f>IF(B210="Domestic",0,H222)</f>
        <v>0</v>
      </c>
      <c r="I224" s="272">
        <f>IF(B210="Domestic",0,I222)</f>
        <v>0</v>
      </c>
      <c r="J224" s="244"/>
    </row>
    <row r="225" spans="1:29" ht="15.75" thickBot="1" x14ac:dyDescent="0.3">
      <c r="A225" s="278"/>
      <c r="B225" s="279"/>
      <c r="C225" s="280"/>
      <c r="D225" s="280"/>
      <c r="E225" s="281"/>
      <c r="F225" s="281"/>
      <c r="G225" s="281"/>
      <c r="H225" s="281"/>
      <c r="I225" s="281"/>
      <c r="J225" s="244"/>
    </row>
    <row r="226" spans="1:29" x14ac:dyDescent="0.25">
      <c r="A226" s="245" t="s">
        <v>174</v>
      </c>
      <c r="B226" s="373" t="s">
        <v>92</v>
      </c>
      <c r="C226" s="417"/>
      <c r="D226" s="417"/>
      <c r="E226" s="246"/>
      <c r="F226" s="246"/>
      <c r="G226" s="246"/>
      <c r="H226" s="246"/>
      <c r="I226" s="247"/>
    </row>
    <row r="227" spans="1:29" ht="16.5" customHeight="1" x14ac:dyDescent="0.25">
      <c r="A227" s="248" t="s">
        <v>159</v>
      </c>
      <c r="B227" s="374" t="s">
        <v>178</v>
      </c>
      <c r="C227" s="79"/>
      <c r="D227" s="79"/>
      <c r="E227" s="79"/>
      <c r="F227" s="79"/>
      <c r="G227" s="79"/>
      <c r="H227" s="79"/>
      <c r="I227" s="249"/>
      <c r="K227" s="219"/>
      <c r="V227" s="219"/>
    </row>
    <row r="228" spans="1:29" ht="15.75" thickBot="1" x14ac:dyDescent="0.3">
      <c r="A228" s="250" t="s">
        <v>93</v>
      </c>
      <c r="B228" s="375" t="s">
        <v>94</v>
      </c>
      <c r="C228" s="251"/>
      <c r="D228" s="251"/>
      <c r="E228" s="538" t="s">
        <v>95</v>
      </c>
      <c r="F228" s="538"/>
      <c r="G228" s="538"/>
      <c r="H228" s="538"/>
      <c r="I228" s="539"/>
    </row>
    <row r="229" spans="1:29" x14ac:dyDescent="0.25">
      <c r="A229" s="252"/>
      <c r="B229" s="253"/>
      <c r="C229" s="536" t="s">
        <v>190</v>
      </c>
      <c r="D229" s="537"/>
      <c r="E229" s="376">
        <v>0</v>
      </c>
      <c r="F229" s="376">
        <v>0</v>
      </c>
      <c r="G229" s="376">
        <v>0</v>
      </c>
      <c r="H229" s="376">
        <v>0</v>
      </c>
      <c r="I229" s="377">
        <v>0</v>
      </c>
    </row>
    <row r="230" spans="1:29" x14ac:dyDescent="0.25">
      <c r="A230" s="254"/>
      <c r="B230" s="255"/>
      <c r="C230" s="534" t="s">
        <v>109</v>
      </c>
      <c r="D230" s="535"/>
      <c r="E230" s="378">
        <v>0</v>
      </c>
      <c r="F230" s="378">
        <v>0</v>
      </c>
      <c r="G230" s="378">
        <v>0</v>
      </c>
      <c r="H230" s="378">
        <v>0</v>
      </c>
      <c r="I230" s="379">
        <v>0</v>
      </c>
    </row>
    <row r="231" spans="1:29" ht="33.950000000000003" customHeight="1" x14ac:dyDescent="0.25">
      <c r="A231" s="109"/>
      <c r="B231" s="256" t="s">
        <v>260</v>
      </c>
      <c r="C231" s="256" t="s">
        <v>242</v>
      </c>
      <c r="D231" s="256" t="s">
        <v>108</v>
      </c>
      <c r="E231" s="257" t="s">
        <v>96</v>
      </c>
      <c r="F231" s="257" t="s">
        <v>97</v>
      </c>
      <c r="G231" s="257" t="s">
        <v>98</v>
      </c>
      <c r="H231" s="257" t="s">
        <v>99</v>
      </c>
      <c r="I231" s="258" t="s">
        <v>100</v>
      </c>
    </row>
    <row r="232" spans="1:29" x14ac:dyDescent="0.25">
      <c r="A232" s="260" t="s">
        <v>101</v>
      </c>
      <c r="B232" s="204"/>
      <c r="C232" s="381"/>
      <c r="D232" s="261" t="s">
        <v>107</v>
      </c>
      <c r="E232" s="262">
        <f>C232*(E229+E230)</f>
        <v>0</v>
      </c>
      <c r="F232" s="262">
        <f>C232*(F229+F230)*(1+$B$3)</f>
        <v>0</v>
      </c>
      <c r="G232" s="262">
        <f>C232*(G229+G230)*(1+$B$3)^2</f>
        <v>0</v>
      </c>
      <c r="H232" s="262">
        <f>C232*(H229+H230)*(1+$B$3)^3</f>
        <v>0</v>
      </c>
      <c r="I232" s="263">
        <f>C232*(I229+I230)*(1+$B$3)^4</f>
        <v>0</v>
      </c>
    </row>
    <row r="233" spans="1:29" x14ac:dyDescent="0.25">
      <c r="A233" s="260" t="s">
        <v>105</v>
      </c>
      <c r="B233" s="380"/>
      <c r="C233" s="381"/>
      <c r="D233" s="261" t="s">
        <v>107</v>
      </c>
      <c r="E233" s="262">
        <f>((B233*C233)*(E229+E230))</f>
        <v>0</v>
      </c>
      <c r="F233" s="262">
        <f>((B233*C233)*(F229+F230)*(1+$B$3))</f>
        <v>0</v>
      </c>
      <c r="G233" s="262">
        <f>((B233*C233)*(G229+G230))*(1+$B$3)^2</f>
        <v>0</v>
      </c>
      <c r="H233" s="262">
        <f>((B233*C233)*(H229+H230))*(1+$B$3)^3</f>
        <v>0</v>
      </c>
      <c r="I233" s="263">
        <f>((B233*C233)*(I229+I230))*(1+$B$3)^4</f>
        <v>0</v>
      </c>
    </row>
    <row r="234" spans="1:29" x14ac:dyDescent="0.25">
      <c r="A234" s="260" t="s">
        <v>106</v>
      </c>
      <c r="B234" s="380"/>
      <c r="C234" s="381"/>
      <c r="D234" s="261" t="s">
        <v>107</v>
      </c>
      <c r="E234" s="262">
        <f>((B234*C234)*(E229+E230))</f>
        <v>0</v>
      </c>
      <c r="F234" s="262">
        <f>((B234*C234)*(F229+F230))*(1+$B$3)</f>
        <v>0</v>
      </c>
      <c r="G234" s="262">
        <f>((B234*C234)*(G229+G230))*(1+$B$3)^2</f>
        <v>0</v>
      </c>
      <c r="H234" s="262">
        <f>((B234*C234)*(H229+H230))*(1+$B$3)^3</f>
        <v>0</v>
      </c>
      <c r="I234" s="263">
        <f>((B234*C234)*(I229+I230))*(1+$B$3)^4</f>
        <v>0</v>
      </c>
    </row>
    <row r="235" spans="1:29" x14ac:dyDescent="0.25">
      <c r="A235" s="260" t="s">
        <v>102</v>
      </c>
      <c r="B235" s="380"/>
      <c r="C235" s="381"/>
      <c r="D235" s="261" t="s">
        <v>107</v>
      </c>
      <c r="E235" s="262">
        <f>C235*(E229+E230)*B235</f>
        <v>0</v>
      </c>
      <c r="F235" s="262">
        <f>C235*(F229+F230)*B235*(1+$B$3)</f>
        <v>0</v>
      </c>
      <c r="G235" s="262">
        <f>C235*(G229+G230)*B235*(1+$B$3)^2</f>
        <v>0</v>
      </c>
      <c r="H235" s="262">
        <f>C235*(H229+H230)*B235*(1+$B$3)^3</f>
        <v>0</v>
      </c>
      <c r="I235" s="263">
        <f>C235*(I229+I230)*B235*(1+$B$3)^4</f>
        <v>0</v>
      </c>
    </row>
    <row r="236" spans="1:29" x14ac:dyDescent="0.25">
      <c r="A236" s="260" t="s">
        <v>104</v>
      </c>
      <c r="B236" s="204"/>
      <c r="C236" s="381"/>
      <c r="D236" s="381"/>
      <c r="E236" s="262">
        <f>C236*E229+D236*E230</f>
        <v>0</v>
      </c>
      <c r="F236" s="262">
        <f>(C236*F229+D236*F230)*(1+$B$3)</f>
        <v>0</v>
      </c>
      <c r="G236" s="262">
        <f>(C236*G229+D236*G230)*(1+$B$3)^2</f>
        <v>0</v>
      </c>
      <c r="H236" s="262">
        <f>(C236*H229+D236*H230)*(1+$B$3)^3</f>
        <v>0</v>
      </c>
      <c r="I236" s="275">
        <f>(C236*I229+D236*I230)*(1+$B$3)^4</f>
        <v>0</v>
      </c>
      <c r="J236" s="244"/>
    </row>
    <row r="237" spans="1:29" ht="16.5" customHeight="1" x14ac:dyDescent="0.25">
      <c r="A237" s="382" t="s">
        <v>263</v>
      </c>
      <c r="B237" s="405" t="s">
        <v>265</v>
      </c>
      <c r="C237" s="309"/>
      <c r="D237" s="309"/>
      <c r="E237" s="384"/>
      <c r="F237" s="384"/>
      <c r="G237" s="384"/>
      <c r="H237" s="384"/>
      <c r="I237" s="385"/>
      <c r="J237" s="244"/>
      <c r="K237" s="195"/>
      <c r="M237" s="264"/>
      <c r="N237" s="265"/>
      <c r="O237" s="265"/>
      <c r="P237" s="265"/>
      <c r="Q237" s="265"/>
      <c r="R237" s="265"/>
      <c r="V237" s="195"/>
      <c r="X237" s="264"/>
      <c r="Y237" s="265"/>
      <c r="Z237" s="265"/>
      <c r="AA237" s="265"/>
      <c r="AB237" s="265"/>
      <c r="AC237" s="265"/>
    </row>
    <row r="238" spans="1:29" ht="15.75" thickBot="1" x14ac:dyDescent="0.3">
      <c r="A238" s="383" t="s">
        <v>179</v>
      </c>
      <c r="B238" s="406" t="s">
        <v>264</v>
      </c>
      <c r="C238" s="266"/>
      <c r="D238" s="266"/>
      <c r="E238" s="386"/>
      <c r="F238" s="386"/>
      <c r="G238" s="386"/>
      <c r="H238" s="386"/>
      <c r="I238" s="386"/>
      <c r="J238" s="244"/>
    </row>
    <row r="239" spans="1:29" ht="16.5" thickTop="1" thickBot="1" x14ac:dyDescent="0.3">
      <c r="A239" s="267" t="s">
        <v>103</v>
      </c>
      <c r="B239" s="268"/>
      <c r="C239" s="269"/>
      <c r="D239" s="269"/>
      <c r="E239" s="270">
        <f>SUM(E232:E238)</f>
        <v>0</v>
      </c>
      <c r="F239" s="270">
        <f>SUM(F232:F238)</f>
        <v>0</v>
      </c>
      <c r="G239" s="270">
        <f>SUM(G232:G238)</f>
        <v>0</v>
      </c>
      <c r="H239" s="270">
        <f>SUM(H232:H238)</f>
        <v>0</v>
      </c>
      <c r="I239" s="271">
        <f>SUM(I232:I238)</f>
        <v>0</v>
      </c>
    </row>
    <row r="240" spans="1:29" hidden="1" x14ac:dyDescent="0.25">
      <c r="A240" s="272"/>
      <c r="B240" s="272"/>
      <c r="C240" s="272"/>
      <c r="D240" s="272" t="s">
        <v>176</v>
      </c>
      <c r="E240" s="272">
        <f>IF(B227="Domestic",E239,0)</f>
        <v>0</v>
      </c>
      <c r="F240" s="272">
        <f>IF(B227="Domestic",F239,0)</f>
        <v>0</v>
      </c>
      <c r="G240" s="272">
        <f>IF(B227="Domestic",G239,0)</f>
        <v>0</v>
      </c>
      <c r="H240" s="272">
        <f>IF(B227="Domestic",H239,0)</f>
        <v>0</v>
      </c>
      <c r="I240" s="272">
        <f>IF(B227="Domestic",I239,0)</f>
        <v>0</v>
      </c>
      <c r="J240" s="244"/>
    </row>
    <row r="241" spans="1:30" hidden="1" x14ac:dyDescent="0.25">
      <c r="A241" s="272"/>
      <c r="B241" s="272"/>
      <c r="C241" s="272"/>
      <c r="D241" s="272" t="s">
        <v>177</v>
      </c>
      <c r="E241" s="272">
        <f>IF(B227="Domestic",0,E239)</f>
        <v>0</v>
      </c>
      <c r="F241" s="272">
        <f>IF(B227="Domestic",0,F239)</f>
        <v>0</v>
      </c>
      <c r="G241" s="272">
        <f>IF(B227="Domestic",0,G239)</f>
        <v>0</v>
      </c>
      <c r="H241" s="272">
        <f>IF(B227="Domestic",0,H239)</f>
        <v>0</v>
      </c>
      <c r="I241" s="272">
        <f>IF(B227="Domestic",0,I239)</f>
        <v>0</v>
      </c>
      <c r="J241" s="244"/>
    </row>
    <row r="242" spans="1:30" x14ac:dyDescent="0.25">
      <c r="A242" s="272"/>
      <c r="B242" s="272"/>
      <c r="C242" s="272"/>
      <c r="D242" s="272"/>
      <c r="E242" s="272"/>
      <c r="F242" s="272"/>
      <c r="G242" s="272"/>
      <c r="H242" s="272"/>
      <c r="I242" s="272"/>
      <c r="J242" s="244"/>
    </row>
    <row r="243" spans="1:30" ht="15.75" thickBot="1" x14ac:dyDescent="0.3">
      <c r="A243" s="543" t="s">
        <v>90</v>
      </c>
      <c r="B243" s="544"/>
      <c r="C243" s="545"/>
      <c r="D243" s="283"/>
      <c r="E243" s="284">
        <f t="shared" ref="E243:I244" si="0">SUM(E19,E36,E53,E70,E87,E104,E121,E138,E155,E172,E189,E206,E223,E240)</f>
        <v>0</v>
      </c>
      <c r="F243" s="284">
        <f t="shared" si="0"/>
        <v>0</v>
      </c>
      <c r="G243" s="284">
        <f t="shared" si="0"/>
        <v>0</v>
      </c>
      <c r="H243" s="284">
        <f t="shared" si="0"/>
        <v>0</v>
      </c>
      <c r="I243" s="284">
        <f t="shared" si="0"/>
        <v>0</v>
      </c>
      <c r="J243" s="244"/>
      <c r="K243" s="541"/>
      <c r="L243" s="541"/>
      <c r="M243" s="541"/>
      <c r="N243" s="229"/>
      <c r="O243" s="229"/>
      <c r="P243" s="229"/>
      <c r="Q243" s="229"/>
      <c r="R243" s="229"/>
      <c r="S243" s="229"/>
      <c r="T243" s="229"/>
      <c r="U243" s="229"/>
      <c r="V243" s="542"/>
      <c r="W243" s="542"/>
      <c r="X243" s="542"/>
      <c r="Y243" s="229"/>
      <c r="Z243" s="229"/>
      <c r="AA243" s="229"/>
      <c r="AB243" s="229"/>
      <c r="AC243" s="229"/>
      <c r="AD243" s="79"/>
    </row>
    <row r="244" spans="1:30" ht="15.75" thickBot="1" x14ac:dyDescent="0.3">
      <c r="A244" s="547" t="s">
        <v>91</v>
      </c>
      <c r="B244" s="548"/>
      <c r="C244" s="549"/>
      <c r="D244" s="285"/>
      <c r="E244" s="286">
        <f t="shared" si="0"/>
        <v>0</v>
      </c>
      <c r="F244" s="286">
        <f t="shared" si="0"/>
        <v>0</v>
      </c>
      <c r="G244" s="286">
        <f t="shared" si="0"/>
        <v>0</v>
      </c>
      <c r="H244" s="286">
        <f t="shared" si="0"/>
        <v>0</v>
      </c>
      <c r="I244" s="287">
        <f t="shared" si="0"/>
        <v>0</v>
      </c>
      <c r="J244" s="244"/>
    </row>
    <row r="245" spans="1:30" x14ac:dyDescent="0.25">
      <c r="A245" s="288"/>
      <c r="B245" s="288"/>
      <c r="C245" s="288"/>
      <c r="D245" s="289"/>
      <c r="E245" s="290"/>
      <c r="F245" s="290"/>
      <c r="G245" s="288"/>
      <c r="H245" s="288"/>
      <c r="I245" s="290"/>
    </row>
    <row r="246" spans="1:30" x14ac:dyDescent="0.25">
      <c r="B246" s="79"/>
      <c r="C246" s="79"/>
      <c r="D246" s="79"/>
      <c r="E246" s="79"/>
      <c r="F246" s="229"/>
      <c r="G246" s="229"/>
      <c r="H246" s="229"/>
      <c r="I246" s="229"/>
    </row>
    <row r="247" spans="1:30" x14ac:dyDescent="0.25">
      <c r="A247" s="195" t="s">
        <v>42</v>
      </c>
      <c r="B247" s="195" t="s">
        <v>62</v>
      </c>
      <c r="C247" s="195" t="s">
        <v>63</v>
      </c>
      <c r="D247" s="79"/>
      <c r="E247" s="79"/>
      <c r="F247" s="79"/>
      <c r="G247" s="229"/>
      <c r="H247" s="229"/>
      <c r="I247" s="229"/>
    </row>
    <row r="248" spans="1:30" x14ac:dyDescent="0.25">
      <c r="A248" s="79" t="s">
        <v>64</v>
      </c>
      <c r="B248" s="391">
        <v>41</v>
      </c>
      <c r="C248" s="79" t="s">
        <v>238</v>
      </c>
      <c r="D248" s="79"/>
      <c r="E248" s="79"/>
      <c r="F248" s="79"/>
      <c r="G248" s="229"/>
      <c r="H248" s="229"/>
      <c r="I248" s="229"/>
    </row>
    <row r="249" spans="1:30" x14ac:dyDescent="0.25">
      <c r="A249" s="79" t="s">
        <v>65</v>
      </c>
      <c r="B249" s="391">
        <v>56</v>
      </c>
      <c r="C249" s="79" t="s">
        <v>66</v>
      </c>
      <c r="D249" s="79"/>
      <c r="E249" s="79"/>
      <c r="F249" s="79"/>
      <c r="G249" s="229"/>
      <c r="H249" s="229"/>
      <c r="I249" s="229"/>
    </row>
    <row r="250" spans="1:30" x14ac:dyDescent="0.25">
      <c r="A250" s="79" t="s">
        <v>67</v>
      </c>
      <c r="B250" s="391">
        <v>66</v>
      </c>
      <c r="C250" s="229" t="s">
        <v>244</v>
      </c>
      <c r="D250" s="291" t="s">
        <v>245</v>
      </c>
      <c r="F250" s="79"/>
      <c r="G250" s="229"/>
      <c r="H250" s="229"/>
      <c r="I250" s="229"/>
    </row>
    <row r="251" spans="1:30" x14ac:dyDescent="0.25">
      <c r="A251" s="79" t="s">
        <v>68</v>
      </c>
      <c r="B251" s="391">
        <v>78</v>
      </c>
      <c r="C251" s="229" t="s">
        <v>239</v>
      </c>
      <c r="D251" s="79"/>
      <c r="E251" s="79"/>
      <c r="F251" s="79"/>
      <c r="G251" s="229"/>
      <c r="H251" s="229"/>
      <c r="I251" s="229"/>
    </row>
    <row r="252" spans="1:30" x14ac:dyDescent="0.25">
      <c r="A252" s="79" t="s">
        <v>69</v>
      </c>
      <c r="B252" s="391">
        <v>125</v>
      </c>
      <c r="C252" s="79" t="s">
        <v>66</v>
      </c>
      <c r="D252" s="79"/>
      <c r="E252" s="79"/>
      <c r="F252" s="79"/>
      <c r="G252" s="229"/>
      <c r="H252" s="229"/>
      <c r="I252" s="229"/>
    </row>
    <row r="253" spans="1:30" x14ac:dyDescent="0.25">
      <c r="A253" s="79"/>
      <c r="B253" s="79"/>
      <c r="C253" s="79"/>
      <c r="D253" s="79"/>
      <c r="E253" s="79"/>
      <c r="F253" s="229"/>
      <c r="G253" s="229"/>
      <c r="H253" s="229"/>
      <c r="I253" s="229"/>
    </row>
    <row r="254" spans="1:30" x14ac:dyDescent="0.25">
      <c r="A254" s="229" t="s">
        <v>240</v>
      </c>
      <c r="B254" s="79"/>
      <c r="C254" s="291" t="s">
        <v>237</v>
      </c>
      <c r="E254" s="79"/>
      <c r="F254" s="229"/>
      <c r="G254" s="229"/>
      <c r="H254" s="229"/>
      <c r="I254" s="229"/>
    </row>
    <row r="255" spans="1:30" x14ac:dyDescent="0.25">
      <c r="B255" s="79"/>
      <c r="C255" s="79"/>
      <c r="D255" s="79"/>
      <c r="E255" s="79"/>
      <c r="F255" s="79"/>
      <c r="G255" s="79"/>
      <c r="H255" s="79"/>
      <c r="I255" s="79"/>
    </row>
    <row r="256" spans="1:30" ht="18" x14ac:dyDescent="0.25">
      <c r="A256" s="176" t="s">
        <v>261</v>
      </c>
      <c r="B256" s="79"/>
      <c r="C256" s="79"/>
      <c r="D256" s="79"/>
      <c r="E256" s="79"/>
      <c r="F256" s="79"/>
      <c r="G256" s="79"/>
      <c r="H256" s="79"/>
      <c r="I256" s="79"/>
    </row>
    <row r="257" spans="1:9" x14ac:dyDescent="0.25">
      <c r="A257" s="79" t="s">
        <v>266</v>
      </c>
      <c r="B257" s="79"/>
      <c r="C257" s="79"/>
      <c r="D257" s="79"/>
      <c r="E257" s="79"/>
      <c r="F257" s="79"/>
      <c r="G257" s="79"/>
      <c r="H257" s="79"/>
      <c r="I257" s="79"/>
    </row>
    <row r="258" spans="1:9" x14ac:dyDescent="0.25">
      <c r="B258" s="79"/>
      <c r="C258" s="79"/>
      <c r="D258" s="79"/>
      <c r="E258" s="79"/>
      <c r="F258" s="79"/>
      <c r="G258" s="79"/>
      <c r="H258" s="79"/>
      <c r="I258" s="79"/>
    </row>
    <row r="259" spans="1:9" ht="18" x14ac:dyDescent="0.25">
      <c r="A259" s="229" t="s">
        <v>262</v>
      </c>
      <c r="B259" s="79"/>
      <c r="C259" s="79"/>
      <c r="D259" s="79"/>
      <c r="E259" s="79"/>
      <c r="F259" s="79"/>
      <c r="G259" s="79"/>
      <c r="H259" s="79"/>
      <c r="I259" s="79"/>
    </row>
    <row r="260" spans="1:9" x14ac:dyDescent="0.25">
      <c r="A260" s="79"/>
      <c r="B260" s="79"/>
      <c r="C260" s="79"/>
      <c r="D260" s="79"/>
      <c r="E260" s="79"/>
      <c r="F260" s="79"/>
      <c r="G260" s="79"/>
      <c r="H260" s="79"/>
      <c r="I260" s="79"/>
    </row>
    <row r="261" spans="1:9" x14ac:dyDescent="0.25">
      <c r="B261" s="79"/>
      <c r="C261" s="79"/>
      <c r="D261" s="79"/>
      <c r="E261" s="79"/>
      <c r="F261" s="79"/>
      <c r="G261" s="79"/>
      <c r="H261" s="79"/>
      <c r="I261" s="79"/>
    </row>
    <row r="262" spans="1:9" x14ac:dyDescent="0.25">
      <c r="A262" s="79"/>
    </row>
  </sheetData>
  <sheetProtection algorithmName="SHA-512" hashValue="+atCXiGwW2jfVweHr5ypIIS4ReZii6iZsLkcZlCwVXDbfRPIGmMb3UMtagJlSrGSXNP5NL2xxPqVRxhZZU4Q2w==" saltValue="pbgWlO1E6guEcUw95iZrCQ==" spinCount="100000" sheet="1" objects="1" scenarios="1"/>
  <mergeCells count="50">
    <mergeCell ref="A2:I2"/>
    <mergeCell ref="A244:C244"/>
    <mergeCell ref="C229:D229"/>
    <mergeCell ref="C230:D230"/>
    <mergeCell ref="C212:D212"/>
    <mergeCell ref="C213:D213"/>
    <mergeCell ref="E228:I228"/>
    <mergeCell ref="E211:I211"/>
    <mergeCell ref="C195:D195"/>
    <mergeCell ref="C196:D196"/>
    <mergeCell ref="E194:I194"/>
    <mergeCell ref="E177:I177"/>
    <mergeCell ref="C178:D178"/>
    <mergeCell ref="C179:D179"/>
    <mergeCell ref="E160:I160"/>
    <mergeCell ref="C161:D161"/>
    <mergeCell ref="C162:D162"/>
    <mergeCell ref="A1:I1"/>
    <mergeCell ref="K1:R1"/>
    <mergeCell ref="V1:AC1"/>
    <mergeCell ref="V243:X243"/>
    <mergeCell ref="K243:M243"/>
    <mergeCell ref="A243:C243"/>
    <mergeCell ref="C8:D8"/>
    <mergeCell ref="C9:D9"/>
    <mergeCell ref="C25:D25"/>
    <mergeCell ref="C77:D77"/>
    <mergeCell ref="C93:D93"/>
    <mergeCell ref="C94:D94"/>
    <mergeCell ref="E24:I24"/>
    <mergeCell ref="E7:I7"/>
    <mergeCell ref="E41:I41"/>
    <mergeCell ref="E58:I58"/>
    <mergeCell ref="E109:I109"/>
    <mergeCell ref="C144:D144"/>
    <mergeCell ref="E75:I75"/>
    <mergeCell ref="E92:I92"/>
    <mergeCell ref="C76:D76"/>
    <mergeCell ref="C26:D26"/>
    <mergeCell ref="C42:D42"/>
    <mergeCell ref="C43:D43"/>
    <mergeCell ref="C59:D59"/>
    <mergeCell ref="C60:D60"/>
    <mergeCell ref="C145:D145"/>
    <mergeCell ref="C127:D127"/>
    <mergeCell ref="C128:D128"/>
    <mergeCell ref="E143:I143"/>
    <mergeCell ref="C110:D110"/>
    <mergeCell ref="C111:D111"/>
    <mergeCell ref="E126:I126"/>
  </mergeCells>
  <dataValidations count="1">
    <dataValidation type="list" allowBlank="1" showInputMessage="1" showErrorMessage="1" sqref="B57 B40 B23 B6 B74 B91 B108 B125 B142 B159 B176 B193 B210 B227" xr:uid="{00000000-0002-0000-0300-000000000000}">
      <formula1>"Domestic, International"</formula1>
    </dataValidation>
  </dataValidations>
  <hyperlinks>
    <hyperlink ref="D250" r:id="rId1" display="https://www.rit.edu/fa/controller/sites/rit.edu.fa.controller/files/files/docs/Major Metro Cities.pdf" xr:uid="{00000000-0004-0000-0300-000000000000}"/>
    <hyperlink ref="C254" r:id="rId2" location="D17" display="https://www.rit.edu/fa/controller/content/travel-policies-procedures-manual - D17" xr:uid="{00000000-0004-0000-0300-000001000000}"/>
    <hyperlink ref="M10" r:id="rId3" location="D17" display="https://www.rit.edu/fa/controller/content/travel-policies-procedures-manual - D17" xr:uid="{00000000-0004-0000-0300-000002000000}"/>
    <hyperlink ref="M5" r:id="rId4" xr:uid="{00000000-0004-0000-0300-000003000000}"/>
  </hyperlinks>
  <pageMargins left="0.7" right="0.7" top="0.75" bottom="0.75" header="0.3" footer="0.3"/>
  <pageSetup orientation="portrait" horizontalDpi="1200" verticalDpi="120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1:Z993"/>
  <sheetViews>
    <sheetView topLeftCell="A16" workbookViewId="0">
      <selection activeCell="J15" sqref="J15"/>
    </sheetView>
  </sheetViews>
  <sheetFormatPr defaultColWidth="12.625" defaultRowHeight="15" customHeight="1" x14ac:dyDescent="0.25"/>
  <cols>
    <col min="1" max="1" width="25.375" style="176" customWidth="1"/>
    <col min="2" max="6" width="9.625" style="176" customWidth="1"/>
    <col min="7" max="7" width="10.5" style="176" customWidth="1"/>
    <col min="8" max="26" width="9.5" style="176" customWidth="1"/>
    <col min="27" max="16384" width="12.625" style="176"/>
  </cols>
  <sheetData>
    <row r="11" spans="1:26" ht="15" customHeight="1" x14ac:dyDescent="0.25">
      <c r="G11" s="79" t="s">
        <v>301</v>
      </c>
    </row>
    <row r="12" spans="1:26" ht="15" customHeight="1" x14ac:dyDescent="0.25">
      <c r="A12" s="195" t="s">
        <v>191</v>
      </c>
      <c r="B12" s="550" t="s">
        <v>272</v>
      </c>
      <c r="C12" s="550"/>
      <c r="D12" s="550"/>
      <c r="E12" s="550"/>
      <c r="F12" s="550"/>
      <c r="G12" s="374" t="s">
        <v>302</v>
      </c>
    </row>
    <row r="13" spans="1:26" ht="14.25" customHeight="1" x14ac:dyDescent="0.25">
      <c r="A13" s="444" t="s">
        <v>42</v>
      </c>
      <c r="B13" s="394" t="s">
        <v>45</v>
      </c>
      <c r="C13" s="394" t="s">
        <v>46</v>
      </c>
      <c r="D13" s="394" t="s">
        <v>47</v>
      </c>
      <c r="E13" s="394" t="s">
        <v>48</v>
      </c>
      <c r="F13" s="394" t="s">
        <v>49</v>
      </c>
      <c r="G13" s="257" t="s">
        <v>50</v>
      </c>
      <c r="H13" s="292"/>
      <c r="I13" s="202"/>
      <c r="J13" s="202"/>
      <c r="K13" s="202"/>
      <c r="L13" s="202"/>
      <c r="M13" s="202"/>
      <c r="N13" s="202"/>
      <c r="O13" s="202"/>
      <c r="P13" s="202"/>
      <c r="Q13" s="202"/>
      <c r="R13" s="202"/>
      <c r="S13" s="202"/>
      <c r="T13" s="202"/>
      <c r="U13" s="202"/>
      <c r="V13" s="202"/>
      <c r="W13" s="202"/>
      <c r="X13" s="202"/>
      <c r="Y13" s="202"/>
      <c r="Z13" s="202"/>
    </row>
    <row r="14" spans="1:26" ht="14.25" customHeight="1" x14ac:dyDescent="0.25">
      <c r="A14" s="204" t="s">
        <v>25</v>
      </c>
      <c r="B14" s="389"/>
      <c r="C14" s="389"/>
      <c r="D14" s="389"/>
      <c r="E14" s="389"/>
      <c r="F14" s="389"/>
      <c r="G14" s="293">
        <f t="shared" ref="G14:G16" si="0">SUM(B14:F14)</f>
        <v>0</v>
      </c>
      <c r="H14" s="294"/>
    </row>
    <row r="15" spans="1:26" ht="14.25" customHeight="1" x14ac:dyDescent="0.25">
      <c r="A15" s="204" t="s">
        <v>26</v>
      </c>
      <c r="B15" s="432"/>
      <c r="C15" s="432"/>
      <c r="D15" s="432"/>
      <c r="E15" s="432"/>
      <c r="F15" s="432"/>
      <c r="G15" s="293">
        <f t="shared" si="0"/>
        <v>0</v>
      </c>
      <c r="H15" s="294"/>
    </row>
    <row r="16" spans="1:26" ht="14.25" customHeight="1" x14ac:dyDescent="0.25">
      <c r="A16" s="295" t="s">
        <v>50</v>
      </c>
      <c r="B16" s="293">
        <f>ROUND(B14+B15,0)</f>
        <v>0</v>
      </c>
      <c r="C16" s="293">
        <f>ROUND(C14+C15,0)</f>
        <v>0</v>
      </c>
      <c r="D16" s="293">
        <f>ROUND(D14+D15,0)</f>
        <v>0</v>
      </c>
      <c r="E16" s="293">
        <f>ROUND(E14+E15,0)</f>
        <v>0</v>
      </c>
      <c r="F16" s="293">
        <f>ROUND(F14+F15,0)</f>
        <v>0</v>
      </c>
      <c r="G16" s="293">
        <f t="shared" si="0"/>
        <v>0</v>
      </c>
      <c r="H16" s="294"/>
    </row>
    <row r="17" spans="1:9" ht="14.1" customHeight="1" x14ac:dyDescent="0.25">
      <c r="A17" s="296"/>
      <c r="B17" s="79"/>
      <c r="C17" s="79"/>
      <c r="D17" s="79"/>
      <c r="E17" s="79"/>
      <c r="F17" s="79"/>
      <c r="G17" s="297"/>
    </row>
    <row r="18" spans="1:9" ht="13.5" hidden="1" customHeight="1" thickBot="1" x14ac:dyDescent="0.3">
      <c r="A18" s="298" t="s">
        <v>51</v>
      </c>
      <c r="B18" s="299">
        <f>IF(G12="Yes", 0, IF(B16&lt;=25000,B16,25000))</f>
        <v>0</v>
      </c>
      <c r="C18" s="299">
        <f>IF(G12="Yes", 0, IF(B16+C16&lt;=25000, C16, 25000-B18))</f>
        <v>0</v>
      </c>
      <c r="D18" s="299">
        <f>IF(G12="Yes",0,IF(B16+C16+D16&lt;=25000, D16, 25000-B18-C18))</f>
        <v>0</v>
      </c>
      <c r="E18" s="299">
        <f>IF(G12="Yes",0,IF(B16+C16+D16+E16&lt;=25000, E16, 25000-B18-C18-D18))</f>
        <v>0</v>
      </c>
      <c r="F18" s="299">
        <f>IF(G12="Yes",0,IF(B16+C16+D16+E16+F16&lt;=25000, F16, 25000-B18-C18-D18-E18))</f>
        <v>0</v>
      </c>
      <c r="G18" s="300">
        <f>SUM(B18:F18)</f>
        <v>0</v>
      </c>
    </row>
    <row r="19" spans="1:9" ht="14.25" customHeight="1" x14ac:dyDescent="0.25">
      <c r="C19" s="301"/>
      <c r="D19" s="301"/>
      <c r="E19" s="301"/>
      <c r="F19" s="301"/>
      <c r="G19" s="79" t="s">
        <v>301</v>
      </c>
      <c r="H19" s="79"/>
      <c r="I19" s="79"/>
    </row>
    <row r="20" spans="1:9" ht="14.25" customHeight="1" x14ac:dyDescent="0.25">
      <c r="A20" s="195" t="s">
        <v>192</v>
      </c>
      <c r="B20" s="551" t="s">
        <v>249</v>
      </c>
      <c r="C20" s="552"/>
      <c r="D20" s="552"/>
      <c r="E20" s="552"/>
      <c r="F20" s="553"/>
      <c r="G20" s="374" t="s">
        <v>302</v>
      </c>
    </row>
    <row r="21" spans="1:9" ht="14.25" customHeight="1" x14ac:dyDescent="0.25">
      <c r="A21" s="444" t="s">
        <v>42</v>
      </c>
      <c r="B21" s="257" t="s">
        <v>45</v>
      </c>
      <c r="C21" s="257" t="s">
        <v>46</v>
      </c>
      <c r="D21" s="257" t="s">
        <v>47</v>
      </c>
      <c r="E21" s="257" t="s">
        <v>48</v>
      </c>
      <c r="F21" s="257" t="s">
        <v>49</v>
      </c>
      <c r="G21" s="257" t="s">
        <v>50</v>
      </c>
    </row>
    <row r="22" spans="1:9" ht="14.25" customHeight="1" x14ac:dyDescent="0.25">
      <c r="A22" s="204" t="s">
        <v>25</v>
      </c>
      <c r="B22" s="418"/>
      <c r="C22" s="418"/>
      <c r="D22" s="418"/>
      <c r="E22" s="418"/>
      <c r="F22" s="418"/>
      <c r="G22" s="293">
        <f t="shared" ref="G22:G24" si="1">SUM(B22:F22)</f>
        <v>0</v>
      </c>
    </row>
    <row r="23" spans="1:9" ht="14.25" customHeight="1" x14ac:dyDescent="0.25">
      <c r="A23" s="204" t="s">
        <v>26</v>
      </c>
      <c r="B23" s="433"/>
      <c r="C23" s="433"/>
      <c r="D23" s="433"/>
      <c r="E23" s="433"/>
      <c r="F23" s="433"/>
      <c r="G23" s="293">
        <f t="shared" si="1"/>
        <v>0</v>
      </c>
    </row>
    <row r="24" spans="1:9" ht="14.25" customHeight="1" x14ac:dyDescent="0.25">
      <c r="A24" s="295" t="s">
        <v>50</v>
      </c>
      <c r="B24" s="293">
        <f>ROUND(B22+B23,0)</f>
        <v>0</v>
      </c>
      <c r="C24" s="293">
        <f>ROUND(C22+C23,0)</f>
        <v>0</v>
      </c>
      <c r="D24" s="293">
        <f>ROUND(D22+D23,0)</f>
        <v>0</v>
      </c>
      <c r="E24" s="293">
        <f>ROUND(E22+E23,0)</f>
        <v>0</v>
      </c>
      <c r="F24" s="293">
        <f>ROUND(F22+F23,0)</f>
        <v>0</v>
      </c>
      <c r="G24" s="293">
        <f t="shared" si="1"/>
        <v>0</v>
      </c>
    </row>
    <row r="25" spans="1:9" ht="14.25" customHeight="1" x14ac:dyDescent="0.25">
      <c r="A25" s="79"/>
      <c r="B25" s="229"/>
      <c r="C25" s="229"/>
      <c r="D25" s="229"/>
      <c r="E25" s="229"/>
      <c r="F25" s="229"/>
      <c r="G25" s="229"/>
    </row>
    <row r="26" spans="1:9" ht="14.25" hidden="1" customHeight="1" thickBot="1" x14ac:dyDescent="0.3">
      <c r="A26" s="298" t="s">
        <v>51</v>
      </c>
      <c r="B26" s="299">
        <f>IF(G20="Yes",0,IF(B24&lt;=25000,B24,25000))</f>
        <v>0</v>
      </c>
      <c r="C26" s="299">
        <f>IF(G20="Yes",0,IF(B24+C24&lt;=25000, C24, 25000-B26))</f>
        <v>0</v>
      </c>
      <c r="D26" s="299">
        <f>IF(G20="Yes",0,IF(B24+C24+D24&lt;=25000, D24, 25000-B26-C26))</f>
        <v>0</v>
      </c>
      <c r="E26" s="299">
        <f>IF(G20="Yes",0,IF(B24+C24+D24+E24&lt;=25000, E24, 25000-B26-C26-D26))</f>
        <v>0</v>
      </c>
      <c r="F26" s="299">
        <f>IF(G20="Yes",0,IF(B24+C24+D24+E24+F24&lt;=25000, F24, 25000-B26-C26-D26-E26))</f>
        <v>0</v>
      </c>
      <c r="G26" s="300">
        <f>SUM(B26:F26)</f>
        <v>0</v>
      </c>
    </row>
    <row r="27" spans="1:9" ht="14.25" customHeight="1" x14ac:dyDescent="0.25">
      <c r="G27" s="79" t="s">
        <v>301</v>
      </c>
    </row>
    <row r="28" spans="1:9" ht="14.25" customHeight="1" x14ac:dyDescent="0.25">
      <c r="A28" s="195" t="s">
        <v>193</v>
      </c>
      <c r="B28" s="551" t="s">
        <v>250</v>
      </c>
      <c r="C28" s="552"/>
      <c r="D28" s="552"/>
      <c r="E28" s="552"/>
      <c r="F28" s="553"/>
      <c r="G28" s="374" t="s">
        <v>302</v>
      </c>
    </row>
    <row r="29" spans="1:9" ht="14.25" customHeight="1" x14ac:dyDescent="0.25">
      <c r="A29" s="444" t="s">
        <v>42</v>
      </c>
      <c r="B29" s="257" t="s">
        <v>45</v>
      </c>
      <c r="C29" s="257" t="s">
        <v>46</v>
      </c>
      <c r="D29" s="257" t="s">
        <v>47</v>
      </c>
      <c r="E29" s="257" t="s">
        <v>48</v>
      </c>
      <c r="F29" s="257" t="s">
        <v>49</v>
      </c>
      <c r="G29" s="257" t="s">
        <v>50</v>
      </c>
    </row>
    <row r="30" spans="1:9" ht="14.25" customHeight="1" x14ac:dyDescent="0.25">
      <c r="A30" s="204" t="s">
        <v>25</v>
      </c>
      <c r="B30" s="389"/>
      <c r="C30" s="389"/>
      <c r="D30" s="389"/>
      <c r="E30" s="389"/>
      <c r="F30" s="389"/>
      <c r="G30" s="293">
        <f t="shared" ref="G30:G32" si="2">SUM(B30:F30)</f>
        <v>0</v>
      </c>
    </row>
    <row r="31" spans="1:9" ht="14.25" customHeight="1" x14ac:dyDescent="0.25">
      <c r="A31" s="204" t="s">
        <v>26</v>
      </c>
      <c r="B31" s="432"/>
      <c r="C31" s="432"/>
      <c r="D31" s="432"/>
      <c r="E31" s="432"/>
      <c r="F31" s="432"/>
      <c r="G31" s="293">
        <f t="shared" si="2"/>
        <v>0</v>
      </c>
    </row>
    <row r="32" spans="1:9" ht="14.25" customHeight="1" x14ac:dyDescent="0.25">
      <c r="A32" s="295" t="s">
        <v>50</v>
      </c>
      <c r="B32" s="293">
        <f>ROUND(B30+B31,0)</f>
        <v>0</v>
      </c>
      <c r="C32" s="293">
        <f>ROUND(C30+C31,0)</f>
        <v>0</v>
      </c>
      <c r="D32" s="293">
        <f>ROUND(D30+D31,0)</f>
        <v>0</v>
      </c>
      <c r="E32" s="293">
        <f>ROUND(E30+E31,0)</f>
        <v>0</v>
      </c>
      <c r="F32" s="293">
        <f>ROUND(F30+F31,0)</f>
        <v>0</v>
      </c>
      <c r="G32" s="293">
        <f t="shared" si="2"/>
        <v>0</v>
      </c>
    </row>
    <row r="33" spans="1:26" ht="14.25" customHeight="1" x14ac:dyDescent="0.25">
      <c r="A33" s="296"/>
      <c r="B33" s="229"/>
      <c r="C33" s="229"/>
      <c r="D33" s="229"/>
      <c r="E33" s="229"/>
      <c r="F33" s="229"/>
      <c r="G33" s="297"/>
      <c r="H33" s="187"/>
      <c r="I33" s="187"/>
      <c r="J33" s="187"/>
      <c r="K33" s="187"/>
      <c r="L33" s="187"/>
      <c r="M33" s="187"/>
      <c r="N33" s="187"/>
      <c r="O33" s="187"/>
      <c r="P33" s="187"/>
      <c r="Q33" s="187"/>
      <c r="R33" s="187"/>
      <c r="S33" s="187"/>
      <c r="T33" s="187"/>
      <c r="U33" s="187"/>
      <c r="V33" s="187"/>
      <c r="W33" s="187"/>
      <c r="X33" s="187"/>
      <c r="Y33" s="187"/>
      <c r="Z33" s="187"/>
    </row>
    <row r="34" spans="1:26" ht="14.25" hidden="1" customHeight="1" thickBot="1" x14ac:dyDescent="0.3">
      <c r="A34" s="298" t="s">
        <v>51</v>
      </c>
      <c r="B34" s="299">
        <f>IF(G28="Yes",0,IF(B32&lt;=25000,B32,25000))</f>
        <v>0</v>
      </c>
      <c r="C34" s="299">
        <f>IF(G28="Yes",0,IF(B32+C32&lt;=25000, C32, 25000-B34))</f>
        <v>0</v>
      </c>
      <c r="D34" s="299">
        <f>IF(G28="Yes",0,IF(B32+C32+D32&lt;=25000, D32, 25000-B34-C34))</f>
        <v>0</v>
      </c>
      <c r="E34" s="299">
        <f>IF(G28="Yes",0,IF(B32+C32+D32+E32&lt;=25000, E32, 25000-B34-C34-D34))</f>
        <v>0</v>
      </c>
      <c r="F34" s="299">
        <f>IF(G28="Yes",0,IF(B32+C32+D32+E32+F32&lt;=25000, F32, 25000-B34-C34-D34-E34))</f>
        <v>0</v>
      </c>
      <c r="G34" s="300">
        <f>SUM(B34:F34)</f>
        <v>0</v>
      </c>
      <c r="H34" s="187"/>
      <c r="I34" s="187"/>
      <c r="J34" s="187"/>
      <c r="K34" s="187"/>
      <c r="L34" s="187"/>
      <c r="M34" s="187"/>
      <c r="N34" s="187"/>
      <c r="O34" s="187"/>
      <c r="P34" s="187"/>
      <c r="Q34" s="187"/>
      <c r="R34" s="187"/>
      <c r="S34" s="187"/>
      <c r="T34" s="187"/>
      <c r="U34" s="187"/>
      <c r="V34" s="187"/>
      <c r="W34" s="187"/>
      <c r="X34" s="187"/>
      <c r="Y34" s="187"/>
      <c r="Z34" s="187"/>
    </row>
    <row r="35" spans="1:26" ht="14.25" customHeight="1" x14ac:dyDescent="0.25">
      <c r="G35" s="79" t="s">
        <v>301</v>
      </c>
      <c r="H35" s="187"/>
      <c r="I35" s="187"/>
      <c r="J35" s="187"/>
      <c r="K35" s="187"/>
      <c r="L35" s="187"/>
      <c r="M35" s="187"/>
      <c r="N35" s="187"/>
      <c r="O35" s="187"/>
      <c r="P35" s="187"/>
      <c r="Q35" s="187"/>
      <c r="R35" s="187"/>
      <c r="S35" s="187"/>
      <c r="T35" s="187"/>
      <c r="U35" s="187"/>
      <c r="V35" s="187"/>
      <c r="W35" s="187"/>
      <c r="X35" s="187"/>
      <c r="Y35" s="187"/>
      <c r="Z35" s="187"/>
    </row>
    <row r="36" spans="1:26" ht="14.25" customHeight="1" x14ac:dyDescent="0.25">
      <c r="A36" s="195" t="s">
        <v>194</v>
      </c>
      <c r="B36" s="551" t="s">
        <v>251</v>
      </c>
      <c r="C36" s="552"/>
      <c r="D36" s="552"/>
      <c r="E36" s="552"/>
      <c r="F36" s="553"/>
      <c r="G36" s="374" t="s">
        <v>302</v>
      </c>
      <c r="H36" s="187"/>
      <c r="I36" s="187"/>
      <c r="J36" s="187"/>
      <c r="K36" s="187"/>
      <c r="L36" s="187"/>
      <c r="M36" s="187"/>
      <c r="N36" s="187"/>
      <c r="O36" s="187"/>
      <c r="P36" s="187"/>
      <c r="Q36" s="187"/>
      <c r="R36" s="187"/>
      <c r="S36" s="187"/>
      <c r="T36" s="187"/>
      <c r="U36" s="187"/>
      <c r="V36" s="187"/>
      <c r="W36" s="187"/>
      <c r="X36" s="187"/>
      <c r="Y36" s="187"/>
      <c r="Z36" s="187"/>
    </row>
    <row r="37" spans="1:26" ht="14.25" customHeight="1" x14ac:dyDescent="0.25">
      <c r="A37" s="444" t="s">
        <v>42</v>
      </c>
      <c r="B37" s="257" t="s">
        <v>45</v>
      </c>
      <c r="C37" s="257" t="s">
        <v>46</v>
      </c>
      <c r="D37" s="257" t="s">
        <v>47</v>
      </c>
      <c r="E37" s="257" t="s">
        <v>48</v>
      </c>
      <c r="F37" s="257" t="s">
        <v>49</v>
      </c>
      <c r="G37" s="257" t="s">
        <v>50</v>
      </c>
      <c r="H37" s="187"/>
      <c r="I37" s="187"/>
      <c r="J37" s="187"/>
      <c r="K37" s="187"/>
      <c r="L37" s="187"/>
      <c r="M37" s="187"/>
      <c r="N37" s="187"/>
      <c r="O37" s="187"/>
      <c r="P37" s="187"/>
      <c r="Q37" s="187"/>
      <c r="R37" s="187"/>
      <c r="S37" s="187"/>
      <c r="T37" s="187"/>
      <c r="U37" s="187"/>
      <c r="V37" s="187"/>
      <c r="W37" s="187"/>
      <c r="X37" s="187"/>
      <c r="Y37" s="187"/>
      <c r="Z37" s="187"/>
    </row>
    <row r="38" spans="1:26" ht="14.25" customHeight="1" x14ac:dyDescent="0.25">
      <c r="A38" s="204" t="s">
        <v>25</v>
      </c>
      <c r="B38" s="389"/>
      <c r="C38" s="389"/>
      <c r="D38" s="389"/>
      <c r="E38" s="389"/>
      <c r="F38" s="389"/>
      <c r="G38" s="293">
        <f t="shared" ref="G38:G40" si="3">SUM(B38:F38)</f>
        <v>0</v>
      </c>
      <c r="H38" s="187"/>
      <c r="I38" s="187"/>
      <c r="J38" s="187"/>
      <c r="K38" s="187"/>
      <c r="L38" s="187"/>
      <c r="M38" s="187"/>
      <c r="N38" s="187"/>
      <c r="O38" s="187"/>
      <c r="P38" s="187"/>
      <c r="Q38" s="187"/>
      <c r="R38" s="187"/>
      <c r="S38" s="187"/>
      <c r="T38" s="187"/>
      <c r="U38" s="187"/>
      <c r="V38" s="187"/>
      <c r="W38" s="187"/>
      <c r="X38" s="187"/>
      <c r="Y38" s="187"/>
      <c r="Z38" s="187"/>
    </row>
    <row r="39" spans="1:26" ht="14.25" customHeight="1" x14ac:dyDescent="0.25">
      <c r="A39" s="204" t="s">
        <v>26</v>
      </c>
      <c r="B39" s="432"/>
      <c r="C39" s="432"/>
      <c r="D39" s="432"/>
      <c r="E39" s="432"/>
      <c r="F39" s="432"/>
      <c r="G39" s="293">
        <f t="shared" si="3"/>
        <v>0</v>
      </c>
      <c r="H39" s="187"/>
      <c r="I39" s="187"/>
      <c r="J39" s="187"/>
      <c r="K39" s="187"/>
      <c r="L39" s="187"/>
      <c r="M39" s="187"/>
      <c r="N39" s="187"/>
      <c r="O39" s="187"/>
      <c r="P39" s="187"/>
      <c r="Q39" s="187"/>
      <c r="R39" s="187"/>
      <c r="S39" s="187"/>
      <c r="T39" s="187"/>
      <c r="U39" s="187"/>
      <c r="V39" s="187"/>
      <c r="W39" s="187"/>
      <c r="X39" s="187"/>
      <c r="Y39" s="187"/>
      <c r="Z39" s="187"/>
    </row>
    <row r="40" spans="1:26" ht="14.25" customHeight="1" x14ac:dyDescent="0.25">
      <c r="A40" s="295" t="s">
        <v>50</v>
      </c>
      <c r="B40" s="293">
        <f>ROUND(B38+B39,0)</f>
        <v>0</v>
      </c>
      <c r="C40" s="293">
        <f>ROUND(C38+C39,0)</f>
        <v>0</v>
      </c>
      <c r="D40" s="293">
        <f>ROUND(D38+D39,0)</f>
        <v>0</v>
      </c>
      <c r="E40" s="293">
        <f>ROUND(E38+E39,0)</f>
        <v>0</v>
      </c>
      <c r="F40" s="293">
        <f>ROUND(F38+F39,0)</f>
        <v>0</v>
      </c>
      <c r="G40" s="293">
        <f t="shared" si="3"/>
        <v>0</v>
      </c>
      <c r="H40" s="187"/>
      <c r="I40" s="187"/>
      <c r="J40" s="187"/>
      <c r="K40" s="187"/>
      <c r="L40" s="187"/>
      <c r="M40" s="187"/>
      <c r="N40" s="187"/>
      <c r="O40" s="187"/>
      <c r="P40" s="187"/>
      <c r="Q40" s="187"/>
      <c r="R40" s="187"/>
      <c r="S40" s="187"/>
      <c r="T40" s="187"/>
      <c r="U40" s="187"/>
      <c r="V40" s="187"/>
      <c r="W40" s="187"/>
      <c r="X40" s="187"/>
      <c r="Y40" s="187"/>
      <c r="Z40" s="187"/>
    </row>
    <row r="41" spans="1:26" ht="14.25" customHeight="1" x14ac:dyDescent="0.25">
      <c r="A41" s="296"/>
      <c r="B41" s="229"/>
      <c r="C41" s="229"/>
      <c r="D41" s="229"/>
      <c r="E41" s="229"/>
      <c r="F41" s="229"/>
      <c r="G41" s="297"/>
      <c r="H41" s="187"/>
      <c r="I41" s="187"/>
      <c r="J41" s="187"/>
      <c r="K41" s="187"/>
      <c r="L41" s="187"/>
      <c r="M41" s="187"/>
      <c r="N41" s="187"/>
      <c r="O41" s="187"/>
      <c r="P41" s="187"/>
      <c r="Q41" s="187"/>
      <c r="R41" s="187"/>
      <c r="S41" s="187"/>
      <c r="T41" s="187"/>
      <c r="U41" s="187"/>
      <c r="V41" s="187"/>
      <c r="W41" s="187"/>
      <c r="X41" s="187"/>
      <c r="Y41" s="187"/>
      <c r="Z41" s="187"/>
    </row>
    <row r="42" spans="1:26" ht="14.25" hidden="1" customHeight="1" thickBot="1" x14ac:dyDescent="0.3">
      <c r="A42" s="298" t="s">
        <v>51</v>
      </c>
      <c r="B42" s="299">
        <f>IF(G36="Yes",0,IF(B40&lt;=25000,B40,25000))</f>
        <v>0</v>
      </c>
      <c r="C42" s="299">
        <f>IF(G36="Yes",0,IF(B40+C40&lt;=25000, C40, 25000-B42))</f>
        <v>0</v>
      </c>
      <c r="D42" s="299">
        <f>IF(G36="Yes",0,IF(B40+C40+D40&lt;=25000, D40, 25000-B42-C42))</f>
        <v>0</v>
      </c>
      <c r="E42" s="299">
        <f>IF(G36="Yes",0,IF(B40+C40+D40+E40&lt;=25000, E40, 25000-B42-C42-D42))</f>
        <v>0</v>
      </c>
      <c r="F42" s="299">
        <f>IF(G36="Yes",0,IF(B40+C40+D40+E40+F40&lt;=25000, F40, 25000-B42-C42-D42-E42))</f>
        <v>0</v>
      </c>
      <c r="G42" s="300">
        <f>SUM(B42:F42)</f>
        <v>0</v>
      </c>
      <c r="H42" s="187"/>
      <c r="I42" s="187"/>
      <c r="J42" s="187"/>
      <c r="K42" s="187"/>
      <c r="L42" s="187"/>
      <c r="M42" s="187"/>
      <c r="N42" s="187"/>
      <c r="O42" s="187"/>
      <c r="P42" s="187"/>
      <c r="Q42" s="187"/>
      <c r="R42" s="187"/>
      <c r="S42" s="187"/>
      <c r="T42" s="187"/>
      <c r="U42" s="187"/>
      <c r="V42" s="187"/>
      <c r="W42" s="187"/>
      <c r="X42" s="187"/>
      <c r="Y42" s="187"/>
      <c r="Z42" s="187"/>
    </row>
    <row r="43" spans="1:26" ht="14.25" customHeight="1" x14ac:dyDescent="0.25">
      <c r="G43" s="79" t="s">
        <v>301</v>
      </c>
      <c r="H43" s="187"/>
      <c r="I43" s="187"/>
      <c r="J43" s="187"/>
      <c r="K43" s="187"/>
      <c r="L43" s="187"/>
      <c r="M43" s="187"/>
      <c r="N43" s="187"/>
      <c r="O43" s="187"/>
      <c r="P43" s="187"/>
      <c r="Q43" s="187"/>
      <c r="R43" s="187"/>
      <c r="S43" s="187"/>
      <c r="T43" s="187"/>
      <c r="U43" s="187"/>
      <c r="V43" s="187"/>
      <c r="W43" s="187"/>
      <c r="X43" s="187"/>
      <c r="Y43" s="187"/>
      <c r="Z43" s="187"/>
    </row>
    <row r="44" spans="1:26" ht="14.25" customHeight="1" x14ac:dyDescent="0.25">
      <c r="A44" s="195" t="s">
        <v>195</v>
      </c>
      <c r="B44" s="551" t="s">
        <v>252</v>
      </c>
      <c r="C44" s="552"/>
      <c r="D44" s="552"/>
      <c r="E44" s="552"/>
      <c r="F44" s="553"/>
      <c r="G44" s="374" t="s">
        <v>302</v>
      </c>
      <c r="H44" s="187"/>
      <c r="I44" s="187"/>
      <c r="J44" s="187"/>
      <c r="K44" s="187"/>
      <c r="L44" s="187"/>
      <c r="M44" s="187"/>
      <c r="N44" s="187"/>
      <c r="O44" s="187"/>
      <c r="P44" s="187"/>
      <c r="Q44" s="187"/>
      <c r="R44" s="187"/>
      <c r="S44" s="187"/>
      <c r="T44" s="187"/>
      <c r="U44" s="187"/>
      <c r="V44" s="187"/>
      <c r="W44" s="187"/>
      <c r="X44" s="187"/>
      <c r="Y44" s="187"/>
      <c r="Z44" s="187"/>
    </row>
    <row r="45" spans="1:26" ht="14.25" customHeight="1" x14ac:dyDescent="0.25">
      <c r="A45" s="444" t="s">
        <v>42</v>
      </c>
      <c r="B45" s="257" t="s">
        <v>45</v>
      </c>
      <c r="C45" s="257" t="s">
        <v>46</v>
      </c>
      <c r="D45" s="257" t="s">
        <v>47</v>
      </c>
      <c r="E45" s="257" t="s">
        <v>48</v>
      </c>
      <c r="F45" s="257" t="s">
        <v>49</v>
      </c>
      <c r="G45" s="257" t="s">
        <v>50</v>
      </c>
      <c r="H45" s="187"/>
      <c r="I45" s="187"/>
      <c r="J45" s="187"/>
      <c r="K45" s="187"/>
      <c r="L45" s="187"/>
      <c r="M45" s="187"/>
      <c r="N45" s="187"/>
      <c r="O45" s="187"/>
      <c r="P45" s="187"/>
      <c r="Q45" s="187"/>
      <c r="R45" s="187"/>
      <c r="S45" s="187"/>
      <c r="T45" s="187"/>
      <c r="U45" s="187"/>
      <c r="V45" s="187"/>
      <c r="W45" s="187"/>
      <c r="X45" s="187"/>
      <c r="Y45" s="187"/>
      <c r="Z45" s="187"/>
    </row>
    <row r="46" spans="1:26" ht="14.25" customHeight="1" x14ac:dyDescent="0.25">
      <c r="A46" s="204" t="s">
        <v>25</v>
      </c>
      <c r="B46" s="389"/>
      <c r="C46" s="389"/>
      <c r="D46" s="389"/>
      <c r="E46" s="389"/>
      <c r="F46" s="389"/>
      <c r="G46" s="293">
        <f t="shared" ref="G46:G48" si="4">SUM(B46:F46)</f>
        <v>0</v>
      </c>
      <c r="H46" s="187"/>
      <c r="I46" s="187"/>
      <c r="J46" s="187"/>
      <c r="K46" s="187"/>
      <c r="L46" s="187"/>
      <c r="M46" s="187"/>
      <c r="N46" s="187"/>
      <c r="O46" s="187"/>
      <c r="P46" s="187"/>
      <c r="Q46" s="187"/>
      <c r="R46" s="187"/>
      <c r="S46" s="187"/>
      <c r="T46" s="187"/>
      <c r="U46" s="187"/>
      <c r="V46" s="187"/>
      <c r="W46" s="187"/>
      <c r="X46" s="187"/>
      <c r="Y46" s="187"/>
      <c r="Z46" s="187"/>
    </row>
    <row r="47" spans="1:26" ht="14.25" customHeight="1" x14ac:dyDescent="0.25">
      <c r="A47" s="204" t="s">
        <v>26</v>
      </c>
      <c r="B47" s="432"/>
      <c r="C47" s="432"/>
      <c r="D47" s="432"/>
      <c r="E47" s="432"/>
      <c r="F47" s="432"/>
      <c r="G47" s="293">
        <f t="shared" si="4"/>
        <v>0</v>
      </c>
      <c r="H47" s="187"/>
      <c r="I47" s="187"/>
      <c r="J47" s="187"/>
      <c r="K47" s="187"/>
      <c r="L47" s="187"/>
      <c r="M47" s="187"/>
      <c r="N47" s="187"/>
      <c r="O47" s="187"/>
      <c r="P47" s="187"/>
      <c r="Q47" s="187"/>
      <c r="R47" s="187"/>
      <c r="S47" s="187"/>
      <c r="T47" s="187"/>
      <c r="U47" s="187"/>
      <c r="V47" s="187"/>
      <c r="W47" s="187"/>
      <c r="X47" s="187"/>
      <c r="Y47" s="187"/>
      <c r="Z47" s="187"/>
    </row>
    <row r="48" spans="1:26" ht="14.25" customHeight="1" x14ac:dyDescent="0.25">
      <c r="A48" s="295" t="s">
        <v>50</v>
      </c>
      <c r="B48" s="293">
        <f>ROUND(B46+B47,0)</f>
        <v>0</v>
      </c>
      <c r="C48" s="293">
        <f>ROUND(C46+C47,0)</f>
        <v>0</v>
      </c>
      <c r="D48" s="293">
        <f>ROUND(D46+D47,0)</f>
        <v>0</v>
      </c>
      <c r="E48" s="293">
        <f>ROUND(E46+E47,0)</f>
        <v>0</v>
      </c>
      <c r="F48" s="293">
        <f>ROUND(F46+F47,0)</f>
        <v>0</v>
      </c>
      <c r="G48" s="293">
        <f t="shared" si="4"/>
        <v>0</v>
      </c>
      <c r="H48" s="187"/>
      <c r="I48" s="187"/>
      <c r="J48" s="187"/>
      <c r="K48" s="187"/>
      <c r="L48" s="187"/>
      <c r="M48" s="187"/>
      <c r="N48" s="187"/>
      <c r="O48" s="187"/>
      <c r="P48" s="187"/>
      <c r="Q48" s="187"/>
      <c r="R48" s="187"/>
      <c r="S48" s="187"/>
      <c r="T48" s="187"/>
      <c r="U48" s="187"/>
      <c r="V48" s="187"/>
      <c r="W48" s="187"/>
      <c r="X48" s="187"/>
      <c r="Y48" s="187"/>
      <c r="Z48" s="187"/>
    </row>
    <row r="49" spans="1:26" ht="14.25" customHeight="1" x14ac:dyDescent="0.25">
      <c r="A49" s="296"/>
      <c r="B49" s="229"/>
      <c r="C49" s="229"/>
      <c r="D49" s="229"/>
      <c r="E49" s="229"/>
      <c r="F49" s="229"/>
      <c r="G49" s="297"/>
      <c r="H49" s="187"/>
      <c r="I49" s="187"/>
      <c r="J49" s="187"/>
      <c r="K49" s="187"/>
      <c r="L49" s="187"/>
      <c r="M49" s="187"/>
      <c r="N49" s="187"/>
      <c r="O49" s="187"/>
      <c r="P49" s="187"/>
      <c r="Q49" s="187"/>
      <c r="R49" s="187"/>
      <c r="S49" s="187"/>
      <c r="T49" s="187"/>
      <c r="U49" s="187"/>
      <c r="V49" s="187"/>
      <c r="W49" s="187"/>
      <c r="X49" s="187"/>
      <c r="Y49" s="187"/>
      <c r="Z49" s="187"/>
    </row>
    <row r="50" spans="1:26" ht="14.25" hidden="1" customHeight="1" thickBot="1" x14ac:dyDescent="0.3">
      <c r="A50" s="298" t="s">
        <v>51</v>
      </c>
      <c r="B50" s="299">
        <f>IF(G44="Yes",0,IF(B48&lt;=25000,B48,25000))</f>
        <v>0</v>
      </c>
      <c r="C50" s="299">
        <f>IF(G44="Yes",0,IF(B48+C48&lt;=25000, C48, 25000-B50))</f>
        <v>0</v>
      </c>
      <c r="D50" s="299">
        <f>IF(G44="Yes",0,IF(B48+C48+D48&lt;=25000, D48, 25000-B50-C50))</f>
        <v>0</v>
      </c>
      <c r="E50" s="299">
        <f>IF(G44="Yes",0,IF(B48+C48+D48+E48&lt;=25000, E48, 25000-B50-C50-D50))</f>
        <v>0</v>
      </c>
      <c r="F50" s="299">
        <f>IF(G44="Yes",0,IF(B48+C48+D48+E48+F48&lt;=25000, F48, 25000-B50-C50-D50-E50))</f>
        <v>0</v>
      </c>
      <c r="G50" s="300">
        <f>SUM(B50:F50)</f>
        <v>0</v>
      </c>
      <c r="H50" s="187"/>
      <c r="I50" s="187"/>
      <c r="J50" s="187"/>
      <c r="K50" s="187"/>
      <c r="L50" s="187"/>
      <c r="M50" s="187"/>
      <c r="N50" s="187"/>
      <c r="O50" s="187"/>
      <c r="P50" s="187"/>
      <c r="Q50" s="187"/>
      <c r="R50" s="187"/>
      <c r="S50" s="187"/>
      <c r="T50" s="187"/>
      <c r="U50" s="187"/>
      <c r="V50" s="187"/>
      <c r="W50" s="187"/>
      <c r="X50" s="187"/>
      <c r="Y50" s="187"/>
      <c r="Z50" s="187"/>
    </row>
    <row r="51" spans="1:26" ht="14.25" customHeight="1" x14ac:dyDescent="0.25">
      <c r="H51" s="187"/>
      <c r="I51" s="187"/>
      <c r="J51" s="187"/>
      <c r="K51" s="187"/>
      <c r="L51" s="187"/>
      <c r="M51" s="187"/>
      <c r="N51" s="187"/>
      <c r="O51" s="187"/>
      <c r="P51" s="187"/>
      <c r="Q51" s="187"/>
      <c r="R51" s="187"/>
      <c r="S51" s="187"/>
      <c r="T51" s="187"/>
      <c r="U51" s="187"/>
      <c r="V51" s="187"/>
      <c r="W51" s="187"/>
      <c r="X51" s="187"/>
      <c r="Y51" s="187"/>
      <c r="Z51" s="187"/>
    </row>
    <row r="52" spans="1:26" ht="14.25" customHeight="1" x14ac:dyDescent="0.25">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row>
    <row r="53" spans="1:26" ht="14.25" customHeight="1" x14ac:dyDescent="0.25">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row>
    <row r="54" spans="1:26" ht="14.25" customHeight="1" x14ac:dyDescent="0.25">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row>
    <row r="55" spans="1:26" ht="14.25" customHeight="1" x14ac:dyDescent="0.25">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1:26" ht="14.25" customHeight="1" x14ac:dyDescent="0.25">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row>
    <row r="57" spans="1:26" ht="14.25" customHeight="1" x14ac:dyDescent="0.25">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row>
    <row r="58" spans="1:26" ht="14.25" customHeight="1" x14ac:dyDescent="0.25">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row>
    <row r="59" spans="1:26" ht="14.25" customHeight="1" x14ac:dyDescent="0.25">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1:26" ht="14.25" customHeight="1" x14ac:dyDescent="0.25">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row>
    <row r="61" spans="1:26" ht="14.25" customHeight="1" x14ac:dyDescent="0.25">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row>
    <row r="62" spans="1:26" ht="14.25" customHeight="1" x14ac:dyDescent="0.25">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row>
    <row r="63" spans="1:26" ht="14.25" customHeight="1" x14ac:dyDescent="0.25">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row>
    <row r="64" spans="1:26" ht="14.25" customHeight="1" x14ac:dyDescent="0.25">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row>
    <row r="65" spans="1:26" ht="14.25" customHeight="1" x14ac:dyDescent="0.25">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row>
    <row r="66" spans="1:26" ht="14.25" customHeight="1" x14ac:dyDescent="0.25">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row>
    <row r="67" spans="1:26" ht="14.25" customHeight="1" x14ac:dyDescent="0.25">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row>
    <row r="68" spans="1:26" ht="14.25" customHeight="1" x14ac:dyDescent="0.25">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row>
    <row r="69" spans="1:26" ht="14.25" customHeight="1" x14ac:dyDescent="0.25">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row>
    <row r="70" spans="1:26" ht="14.25" customHeight="1" x14ac:dyDescent="0.25">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row>
    <row r="71" spans="1:26" ht="14.25" customHeight="1" x14ac:dyDescent="0.25">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row>
    <row r="72" spans="1:26" ht="14.25" customHeight="1" x14ac:dyDescent="0.25">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row>
    <row r="73" spans="1:26" ht="14.25" customHeight="1" x14ac:dyDescent="0.25">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row>
    <row r="74" spans="1:26" ht="14.25" customHeight="1" x14ac:dyDescent="0.25">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row>
    <row r="75" spans="1:26" ht="14.25" customHeight="1" x14ac:dyDescent="0.25">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row>
    <row r="76" spans="1:26" ht="14.25" customHeight="1" x14ac:dyDescent="0.25">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row>
    <row r="77" spans="1:26" ht="14.25" customHeight="1" x14ac:dyDescent="0.25">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row>
    <row r="78" spans="1:26" ht="14.25" customHeight="1" x14ac:dyDescent="0.25">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row>
    <row r="79" spans="1:26" ht="14.25" customHeight="1" x14ac:dyDescent="0.25">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row>
    <row r="80" spans="1:26" ht="14.25" customHeight="1" x14ac:dyDescent="0.25">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row>
    <row r="81" spans="1:26" ht="14.25" customHeight="1" x14ac:dyDescent="0.25">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row>
    <row r="82" spans="1:26" ht="14.25" customHeight="1" x14ac:dyDescent="0.25">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row>
    <row r="83" spans="1:26" ht="14.25" customHeight="1" x14ac:dyDescent="0.25">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row>
    <row r="84" spans="1:26" ht="14.25" customHeight="1" x14ac:dyDescent="0.25">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1:26" ht="14.25" customHeight="1" x14ac:dyDescent="0.25">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1:26" ht="14.25" customHeight="1" x14ac:dyDescent="0.25">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row>
    <row r="87" spans="1:26" ht="14.25" customHeight="1" x14ac:dyDescent="0.25">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row>
    <row r="88" spans="1:26" ht="14.25" customHeight="1" x14ac:dyDescent="0.25">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row>
    <row r="89" spans="1:26" ht="14.25" customHeight="1" x14ac:dyDescent="0.25">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row>
    <row r="90" spans="1:26" ht="14.25" customHeight="1" x14ac:dyDescent="0.25">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row>
    <row r="91" spans="1:26" ht="14.25" customHeight="1" x14ac:dyDescent="0.25">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row>
    <row r="92" spans="1:26" ht="14.25" customHeight="1" x14ac:dyDescent="0.25">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row>
    <row r="93" spans="1:26" ht="14.25" customHeight="1" x14ac:dyDescent="0.25">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1:26" ht="14.25" customHeight="1" x14ac:dyDescent="0.25">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1:26" ht="14.25" customHeight="1" x14ac:dyDescent="0.25">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1:26" ht="14.25" customHeight="1" x14ac:dyDescent="0.25">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row>
    <row r="97" spans="1:26" ht="14.25" customHeight="1" x14ac:dyDescent="0.25">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1:26" ht="14.25" customHeight="1" x14ac:dyDescent="0.25">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1:26" ht="14.25" customHeight="1" x14ac:dyDescent="0.25">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row>
    <row r="100" spans="1:26" ht="14.25" customHeight="1" x14ac:dyDescent="0.25">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row>
    <row r="101" spans="1:26" ht="14.25" customHeight="1" x14ac:dyDescent="0.25">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1:26" ht="14.25" customHeight="1" x14ac:dyDescent="0.25">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1:26" ht="14.25" customHeight="1" x14ac:dyDescent="0.25">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1:26" ht="14.25" customHeight="1" x14ac:dyDescent="0.25">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1:26" ht="14.25" customHeight="1" x14ac:dyDescent="0.25">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1:26" ht="14.25" customHeight="1" x14ac:dyDescent="0.25">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1:26" ht="14.25" customHeight="1" x14ac:dyDescent="0.25">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1:26" ht="14.25" customHeight="1" x14ac:dyDescent="0.25">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1:26" ht="14.25" customHeight="1" x14ac:dyDescent="0.25">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1:26" ht="14.25" customHeight="1" x14ac:dyDescent="0.25">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1:26" ht="14.25" customHeight="1" x14ac:dyDescent="0.25">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1:26" ht="14.25" customHeight="1" x14ac:dyDescent="0.25">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1:26" ht="14.25" customHeight="1" x14ac:dyDescent="0.25">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1:26" ht="14.25" customHeight="1" x14ac:dyDescent="0.25">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row r="115" spans="1:26" ht="14.25" customHeight="1" x14ac:dyDescent="0.25">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row>
    <row r="116" spans="1:26" ht="14.25" customHeight="1" x14ac:dyDescent="0.25">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row>
    <row r="117" spans="1:26" ht="14.25" customHeight="1" x14ac:dyDescent="0.25">
      <c r="A117" s="187"/>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row>
    <row r="118" spans="1:26" ht="14.25" customHeight="1" x14ac:dyDescent="0.25">
      <c r="A118" s="187"/>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row>
    <row r="119" spans="1:26" ht="14.25" customHeight="1" x14ac:dyDescent="0.25">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row>
    <row r="120" spans="1:26" ht="14.25" customHeight="1" x14ac:dyDescent="0.25">
      <c r="A120" s="187"/>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row>
    <row r="121" spans="1:26" ht="14.25" customHeight="1" x14ac:dyDescent="0.25">
      <c r="A121" s="187"/>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row>
    <row r="122" spans="1:26" ht="14.25" customHeight="1" x14ac:dyDescent="0.25">
      <c r="A122" s="187"/>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row>
    <row r="123" spans="1:26" ht="14.25" customHeight="1" x14ac:dyDescent="0.25">
      <c r="A123" s="187"/>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row>
    <row r="124" spans="1:26" ht="14.25" customHeight="1" x14ac:dyDescent="0.25">
      <c r="A124" s="187"/>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row>
    <row r="125" spans="1:26" ht="14.25" customHeight="1" x14ac:dyDescent="0.25">
      <c r="A125" s="187"/>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row>
    <row r="126" spans="1:26" ht="14.25" customHeight="1" x14ac:dyDescent="0.25">
      <c r="A126" s="187"/>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row>
    <row r="127" spans="1:26" ht="14.25" customHeight="1" x14ac:dyDescent="0.25">
      <c r="A127" s="187"/>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row>
    <row r="128" spans="1:26" ht="14.25" customHeight="1" x14ac:dyDescent="0.25">
      <c r="A128" s="187"/>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row>
    <row r="129" spans="1:26" ht="14.25" customHeight="1" x14ac:dyDescent="0.25">
      <c r="A129" s="187"/>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row>
    <row r="130" spans="1:26" ht="14.25" customHeight="1" x14ac:dyDescent="0.25">
      <c r="A130" s="187"/>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row>
    <row r="131" spans="1:26" ht="14.25" customHeight="1" x14ac:dyDescent="0.25">
      <c r="A131" s="187"/>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row>
    <row r="132" spans="1:26" ht="14.25" customHeight="1" x14ac:dyDescent="0.25">
      <c r="A132" s="187"/>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row>
    <row r="133" spans="1:26" ht="14.25" customHeight="1" x14ac:dyDescent="0.25">
      <c r="A133" s="187"/>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row>
    <row r="134" spans="1:26" ht="14.25" customHeight="1" x14ac:dyDescent="0.25">
      <c r="A134" s="187"/>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row>
    <row r="135" spans="1:26" ht="14.25" customHeight="1" x14ac:dyDescent="0.25">
      <c r="A135" s="187"/>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row>
    <row r="136" spans="1:26" ht="14.25" customHeight="1" x14ac:dyDescent="0.25">
      <c r="A136" s="187"/>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row>
    <row r="137" spans="1:26" ht="14.25" customHeight="1" x14ac:dyDescent="0.25">
      <c r="A137" s="187"/>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row>
    <row r="138" spans="1:26" ht="14.25" customHeight="1" x14ac:dyDescent="0.25">
      <c r="A138" s="187"/>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row>
    <row r="139" spans="1:26" ht="14.25" customHeight="1" x14ac:dyDescent="0.25">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row>
    <row r="140" spans="1:26" ht="14.25" customHeight="1" x14ac:dyDescent="0.25">
      <c r="A140" s="187"/>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row>
    <row r="141" spans="1:26" ht="14.25" customHeight="1" x14ac:dyDescent="0.25">
      <c r="A141" s="187"/>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row>
    <row r="142" spans="1:26" ht="14.25" customHeight="1" x14ac:dyDescent="0.25">
      <c r="A142" s="187"/>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row>
    <row r="143" spans="1:26" ht="14.25" customHeight="1" x14ac:dyDescent="0.25">
      <c r="A143" s="187"/>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row>
    <row r="144" spans="1:26" ht="14.25" customHeight="1" x14ac:dyDescent="0.25">
      <c r="A144" s="187"/>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row>
    <row r="145" spans="1:26" ht="14.25" customHeight="1" x14ac:dyDescent="0.25">
      <c r="A145" s="187"/>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row>
    <row r="146" spans="1:26" ht="14.25" customHeight="1" x14ac:dyDescent="0.25">
      <c r="A146" s="187"/>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row>
    <row r="147" spans="1:26" ht="14.25" customHeight="1" x14ac:dyDescent="0.25">
      <c r="A147" s="187"/>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row>
    <row r="148" spans="1:26" ht="14.25" customHeight="1" x14ac:dyDescent="0.25">
      <c r="A148" s="187"/>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row>
    <row r="149" spans="1:26" ht="14.25" customHeight="1" x14ac:dyDescent="0.25">
      <c r="A149" s="187"/>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row>
    <row r="150" spans="1:26" ht="14.25" customHeight="1" x14ac:dyDescent="0.25">
      <c r="A150" s="187"/>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row>
    <row r="151" spans="1:26" ht="14.25" customHeight="1" x14ac:dyDescent="0.25">
      <c r="A151" s="187"/>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row>
    <row r="152" spans="1:26" ht="14.25" customHeight="1" x14ac:dyDescent="0.25">
      <c r="A152" s="187"/>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row>
    <row r="153" spans="1:26" ht="14.25" customHeight="1" x14ac:dyDescent="0.25">
      <c r="A153" s="187"/>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row>
    <row r="154" spans="1:26" ht="14.25" customHeight="1" x14ac:dyDescent="0.25">
      <c r="A154" s="187"/>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row>
    <row r="155" spans="1:26" ht="14.25" customHeight="1" x14ac:dyDescent="0.25">
      <c r="A155" s="187"/>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row>
    <row r="156" spans="1:26" ht="14.25" customHeight="1" x14ac:dyDescent="0.25">
      <c r="A156" s="187"/>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row>
    <row r="157" spans="1:26" ht="14.25" customHeight="1" x14ac:dyDescent="0.25">
      <c r="A157" s="187"/>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row>
    <row r="158" spans="1:26" ht="14.25" customHeight="1" x14ac:dyDescent="0.25">
      <c r="A158" s="187"/>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row>
    <row r="159" spans="1:26" ht="14.25" customHeight="1" x14ac:dyDescent="0.25">
      <c r="A159" s="187"/>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row>
    <row r="160" spans="1:26" ht="14.25" customHeight="1" x14ac:dyDescent="0.25">
      <c r="A160" s="187"/>
      <c r="B160" s="187"/>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row>
    <row r="161" spans="1:26" ht="14.25" customHeight="1" x14ac:dyDescent="0.25">
      <c r="A161" s="187"/>
      <c r="B161" s="187"/>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row>
    <row r="162" spans="1:26" ht="14.25" customHeight="1" x14ac:dyDescent="0.25">
      <c r="A162" s="187"/>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row>
    <row r="163" spans="1:26" ht="14.25" customHeight="1" x14ac:dyDescent="0.25">
      <c r="A163" s="187"/>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row>
    <row r="164" spans="1:26" ht="14.25" customHeight="1" x14ac:dyDescent="0.25">
      <c r="A164" s="187"/>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row>
    <row r="165" spans="1:26" ht="14.25" customHeight="1" x14ac:dyDescent="0.25">
      <c r="A165" s="187"/>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row>
    <row r="166" spans="1:26" ht="14.25" customHeight="1" x14ac:dyDescent="0.25">
      <c r="A166" s="187"/>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row>
    <row r="167" spans="1:26" ht="14.25" customHeight="1" x14ac:dyDescent="0.25">
      <c r="A167" s="187"/>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row>
    <row r="168" spans="1:26" ht="14.25" customHeight="1" x14ac:dyDescent="0.25">
      <c r="A168" s="187"/>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row>
    <row r="169" spans="1:26" ht="14.25" customHeight="1" x14ac:dyDescent="0.25">
      <c r="A169" s="187"/>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row>
    <row r="170" spans="1:26" ht="14.25" customHeight="1" x14ac:dyDescent="0.25">
      <c r="A170" s="187"/>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row>
    <row r="171" spans="1:26" ht="14.25" customHeight="1" x14ac:dyDescent="0.25">
      <c r="A171" s="187"/>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row>
    <row r="172" spans="1:26" ht="14.25" customHeight="1" x14ac:dyDescent="0.25">
      <c r="A172" s="187"/>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row>
    <row r="173" spans="1:26" ht="14.25" customHeight="1" x14ac:dyDescent="0.25">
      <c r="A173" s="187"/>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row>
    <row r="174" spans="1:26" ht="14.25" customHeight="1" x14ac:dyDescent="0.25">
      <c r="A174" s="187"/>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row>
    <row r="175" spans="1:26" ht="14.25" customHeight="1" x14ac:dyDescent="0.25">
      <c r="A175" s="187"/>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row>
    <row r="176" spans="1:26" ht="14.25" customHeight="1" x14ac:dyDescent="0.25">
      <c r="A176" s="187"/>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row>
    <row r="177" spans="1:26" ht="14.25" customHeight="1" x14ac:dyDescent="0.25">
      <c r="A177" s="187"/>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row>
    <row r="178" spans="1:26" ht="14.25" customHeight="1" x14ac:dyDescent="0.25">
      <c r="A178" s="187"/>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row>
    <row r="179" spans="1:26" ht="14.25" customHeight="1" x14ac:dyDescent="0.25">
      <c r="A179" s="187"/>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row>
    <row r="180" spans="1:26" ht="14.25" customHeight="1" x14ac:dyDescent="0.25">
      <c r="A180" s="187"/>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row>
    <row r="181" spans="1:26" ht="14.25" customHeight="1" x14ac:dyDescent="0.25">
      <c r="A181" s="187"/>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row>
    <row r="182" spans="1:26" ht="14.25" customHeight="1" x14ac:dyDescent="0.25">
      <c r="A182" s="187"/>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row>
    <row r="183" spans="1:26" ht="14.25" customHeight="1" x14ac:dyDescent="0.25">
      <c r="A183" s="187"/>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row>
    <row r="184" spans="1:26" ht="14.25" customHeight="1" x14ac:dyDescent="0.25">
      <c r="A184" s="187"/>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row>
    <row r="185" spans="1:26" ht="14.25" customHeight="1" x14ac:dyDescent="0.25">
      <c r="A185" s="187"/>
      <c r="B185" s="18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row>
    <row r="186" spans="1:26" ht="14.25" customHeight="1" x14ac:dyDescent="0.25">
      <c r="A186" s="187"/>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row>
    <row r="187" spans="1:26" ht="14.25" customHeight="1" x14ac:dyDescent="0.25">
      <c r="A187" s="187"/>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row>
    <row r="188" spans="1:26" ht="14.25" customHeight="1" x14ac:dyDescent="0.25">
      <c r="A188" s="187"/>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row>
    <row r="189" spans="1:26" ht="14.25" customHeight="1" x14ac:dyDescent="0.25">
      <c r="A189" s="187"/>
      <c r="B189" s="187"/>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row>
    <row r="190" spans="1:26" ht="14.25" customHeight="1" x14ac:dyDescent="0.25">
      <c r="A190" s="187"/>
      <c r="B190" s="187"/>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row>
    <row r="191" spans="1:26" ht="14.25" customHeight="1" x14ac:dyDescent="0.25">
      <c r="A191" s="187"/>
      <c r="B191" s="18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row>
    <row r="192" spans="1:26" ht="14.25" customHeight="1" x14ac:dyDescent="0.25">
      <c r="A192" s="187"/>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row>
    <row r="193" spans="1:26" ht="14.25" customHeight="1" x14ac:dyDescent="0.25">
      <c r="A193" s="187"/>
      <c r="B193" s="18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row>
    <row r="194" spans="1:26" ht="14.25" customHeight="1" x14ac:dyDescent="0.25">
      <c r="A194" s="187"/>
      <c r="B194" s="18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row>
    <row r="195" spans="1:26" ht="14.25" customHeight="1" x14ac:dyDescent="0.25">
      <c r="A195" s="187"/>
      <c r="B195" s="18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row>
    <row r="196" spans="1:26" ht="14.25" customHeight="1" x14ac:dyDescent="0.25">
      <c r="A196" s="187"/>
      <c r="B196" s="18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row>
    <row r="197" spans="1:26" ht="14.25" customHeight="1" x14ac:dyDescent="0.25">
      <c r="A197" s="187"/>
      <c r="B197" s="187"/>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row>
    <row r="198" spans="1:26" ht="14.25" customHeight="1" x14ac:dyDescent="0.25">
      <c r="A198" s="187"/>
      <c r="B198" s="187"/>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row>
    <row r="199" spans="1:26" ht="14.25" customHeight="1" x14ac:dyDescent="0.25">
      <c r="A199" s="187"/>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row>
    <row r="200" spans="1:26" ht="14.25" customHeight="1" x14ac:dyDescent="0.25">
      <c r="A200" s="187"/>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row>
    <row r="201" spans="1:26" ht="14.25" customHeight="1" x14ac:dyDescent="0.25">
      <c r="A201" s="187"/>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row>
    <row r="202" spans="1:26" ht="14.25" customHeight="1" x14ac:dyDescent="0.25">
      <c r="A202" s="187"/>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row>
    <row r="203" spans="1:26" ht="14.25" customHeight="1" x14ac:dyDescent="0.25">
      <c r="A203" s="187"/>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row>
    <row r="204" spans="1:26" ht="14.25" customHeight="1" x14ac:dyDescent="0.25">
      <c r="A204" s="187"/>
      <c r="B204" s="187"/>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row>
    <row r="205" spans="1:26" ht="14.25" customHeight="1" x14ac:dyDescent="0.25">
      <c r="A205" s="187"/>
      <c r="B205" s="187"/>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row>
    <row r="206" spans="1:26" ht="14.25" customHeight="1" x14ac:dyDescent="0.25">
      <c r="A206" s="187"/>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row>
    <row r="207" spans="1:26" ht="14.25" customHeight="1" x14ac:dyDescent="0.25">
      <c r="A207" s="187"/>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row>
    <row r="208" spans="1:26" ht="14.25" customHeight="1" x14ac:dyDescent="0.25">
      <c r="A208" s="187"/>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row>
    <row r="209" spans="1:26" ht="14.25" customHeight="1" x14ac:dyDescent="0.25">
      <c r="A209" s="187"/>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row>
    <row r="210" spans="1:26" ht="14.25" customHeight="1" x14ac:dyDescent="0.25">
      <c r="A210" s="187"/>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row>
    <row r="211" spans="1:26" ht="14.25" customHeight="1" x14ac:dyDescent="0.25">
      <c r="A211" s="187"/>
      <c r="B211" s="18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row>
    <row r="212" spans="1:26" ht="14.25" customHeight="1" x14ac:dyDescent="0.25">
      <c r="A212" s="187"/>
      <c r="B212" s="18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row>
    <row r="213" spans="1:26" ht="14.25" customHeight="1" x14ac:dyDescent="0.25">
      <c r="A213" s="187"/>
      <c r="B213" s="187"/>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row>
    <row r="214" spans="1:26" ht="14.25" customHeight="1" x14ac:dyDescent="0.25">
      <c r="A214" s="187"/>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row>
    <row r="215" spans="1:26" ht="14.25" customHeight="1" x14ac:dyDescent="0.25">
      <c r="A215" s="187"/>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row>
    <row r="216" spans="1:26" ht="14.25" customHeight="1" x14ac:dyDescent="0.25">
      <c r="A216" s="187"/>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row>
    <row r="217" spans="1:26" ht="14.25" customHeight="1" x14ac:dyDescent="0.25">
      <c r="A217" s="187"/>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row>
    <row r="218" spans="1:26" ht="14.25" customHeight="1" x14ac:dyDescent="0.25">
      <c r="A218" s="187"/>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row>
    <row r="219" spans="1:26" ht="14.25" customHeight="1" x14ac:dyDescent="0.25">
      <c r="A219" s="187"/>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row>
    <row r="220" spans="1:26" ht="14.25" customHeight="1" x14ac:dyDescent="0.25">
      <c r="A220" s="187"/>
      <c r="B220" s="18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row>
    <row r="221" spans="1:26" ht="14.25" customHeight="1" x14ac:dyDescent="0.25">
      <c r="A221" s="187"/>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row>
    <row r="222" spans="1:26" ht="14.25" customHeight="1" x14ac:dyDescent="0.25">
      <c r="A222" s="187"/>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row>
    <row r="223" spans="1:26" ht="14.25" customHeight="1" x14ac:dyDescent="0.25">
      <c r="A223" s="187"/>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row>
    <row r="224" spans="1:26" ht="14.25" customHeight="1" x14ac:dyDescent="0.25">
      <c r="A224" s="187"/>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row>
    <row r="225" spans="1:26" ht="14.25" customHeight="1" x14ac:dyDescent="0.25">
      <c r="A225" s="187"/>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row>
    <row r="226" spans="1:26" ht="14.25" customHeight="1" x14ac:dyDescent="0.25">
      <c r="A226" s="187"/>
      <c r="B226" s="187"/>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row>
    <row r="227" spans="1:26" ht="14.25" customHeight="1" x14ac:dyDescent="0.25">
      <c r="A227" s="187"/>
      <c r="B227" s="18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row>
    <row r="228" spans="1:26" ht="14.25" customHeight="1" x14ac:dyDescent="0.25">
      <c r="A228" s="187"/>
      <c r="B228" s="18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row>
    <row r="229" spans="1:26" ht="14.25" customHeight="1" x14ac:dyDescent="0.25">
      <c r="A229" s="187"/>
      <c r="B229" s="187"/>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row>
    <row r="230" spans="1:26" ht="14.25" customHeight="1" x14ac:dyDescent="0.25">
      <c r="A230" s="187"/>
      <c r="B230" s="187"/>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row>
    <row r="231" spans="1:26" ht="14.25" customHeight="1" x14ac:dyDescent="0.25">
      <c r="A231" s="187"/>
      <c r="B231" s="187"/>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row>
    <row r="232" spans="1:26" ht="14.25" customHeight="1" x14ac:dyDescent="0.25">
      <c r="A232" s="187"/>
      <c r="B232" s="187"/>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row>
    <row r="233" spans="1:26" ht="14.25" customHeight="1" x14ac:dyDescent="0.25">
      <c r="A233" s="187"/>
      <c r="B233" s="187"/>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row>
    <row r="234" spans="1:26" ht="14.25" customHeight="1" x14ac:dyDescent="0.25">
      <c r="A234" s="187"/>
      <c r="B234" s="187"/>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row>
    <row r="235" spans="1:26" ht="14.25" customHeight="1" x14ac:dyDescent="0.25">
      <c r="A235" s="187"/>
      <c r="B235" s="187"/>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row>
    <row r="236" spans="1:26" ht="14.25" customHeight="1" x14ac:dyDescent="0.25">
      <c r="A236" s="187"/>
      <c r="B236" s="187"/>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row>
    <row r="237" spans="1:26" ht="14.25" customHeight="1" x14ac:dyDescent="0.25">
      <c r="A237" s="187"/>
      <c r="B237" s="187"/>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row>
    <row r="238" spans="1:26" ht="14.25" customHeight="1" x14ac:dyDescent="0.25">
      <c r="A238" s="187"/>
      <c r="B238" s="187"/>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row>
    <row r="239" spans="1:26" ht="14.25" customHeight="1" x14ac:dyDescent="0.25">
      <c r="A239" s="187"/>
      <c r="B239" s="18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row>
    <row r="240" spans="1:26" ht="14.25" customHeight="1" x14ac:dyDescent="0.25">
      <c r="A240" s="187"/>
      <c r="B240" s="187"/>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row>
    <row r="241" spans="1:26" ht="14.25" customHeight="1" x14ac:dyDescent="0.25">
      <c r="A241" s="187"/>
      <c r="B241" s="187"/>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row>
    <row r="242" spans="1:26" ht="14.25" customHeight="1" x14ac:dyDescent="0.25">
      <c r="A242" s="187"/>
      <c r="B242" s="187"/>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row>
    <row r="243" spans="1:26" ht="14.25" customHeight="1" x14ac:dyDescent="0.25">
      <c r="A243" s="187"/>
      <c r="B243" s="187"/>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row>
    <row r="244" spans="1:26" ht="14.25" customHeight="1" x14ac:dyDescent="0.25">
      <c r="A244" s="187"/>
      <c r="B244" s="187"/>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row>
    <row r="245" spans="1:26" ht="14.25" customHeight="1" x14ac:dyDescent="0.25">
      <c r="A245" s="187"/>
      <c r="B245" s="187"/>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row>
    <row r="246" spans="1:26" ht="14.25" customHeight="1" x14ac:dyDescent="0.25">
      <c r="A246" s="187"/>
      <c r="B246" s="187"/>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row>
    <row r="247" spans="1:26" ht="14.25" customHeight="1" x14ac:dyDescent="0.25">
      <c r="A247" s="187"/>
      <c r="B247" s="187"/>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row>
    <row r="248" spans="1:26" ht="14.25" customHeight="1" x14ac:dyDescent="0.25">
      <c r="A248" s="187"/>
      <c r="B248" s="187"/>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row>
    <row r="249" spans="1:26" ht="14.25" customHeight="1" x14ac:dyDescent="0.25">
      <c r="A249" s="187"/>
      <c r="B249" s="187"/>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row>
    <row r="250" spans="1:26" ht="14.25" customHeight="1" x14ac:dyDescent="0.25">
      <c r="A250" s="187"/>
      <c r="B250" s="187"/>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row>
    <row r="251" spans="1:26" ht="14.25" customHeight="1" x14ac:dyDescent="0.25">
      <c r="A251" s="187"/>
      <c r="B251" s="187"/>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row>
    <row r="252" spans="1:26" ht="14.25" customHeight="1" x14ac:dyDescent="0.25">
      <c r="A252" s="187"/>
      <c r="B252" s="187"/>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row>
    <row r="253" spans="1:26" ht="14.25" customHeight="1" x14ac:dyDescent="0.25">
      <c r="A253" s="187"/>
      <c r="B253" s="187"/>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row>
    <row r="254" spans="1:26" ht="14.25" customHeight="1" x14ac:dyDescent="0.25">
      <c r="A254" s="187"/>
      <c r="B254" s="187"/>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row>
    <row r="255" spans="1:26" ht="14.25" customHeight="1" x14ac:dyDescent="0.25">
      <c r="A255" s="187"/>
      <c r="B255" s="187"/>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row>
    <row r="256" spans="1:26" ht="14.25" customHeight="1" x14ac:dyDescent="0.25">
      <c r="A256" s="187"/>
      <c r="B256" s="187"/>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row>
    <row r="257" spans="1:26" ht="14.25" customHeight="1" x14ac:dyDescent="0.25">
      <c r="A257" s="187"/>
      <c r="B257" s="187"/>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row>
    <row r="258" spans="1:26" ht="14.25" customHeight="1" x14ac:dyDescent="0.25">
      <c r="A258" s="187"/>
      <c r="B258" s="187"/>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row>
    <row r="259" spans="1:26" ht="14.25" customHeight="1" x14ac:dyDescent="0.25">
      <c r="A259" s="187"/>
      <c r="B259" s="187"/>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row>
    <row r="260" spans="1:26" ht="14.25" customHeight="1" x14ac:dyDescent="0.25">
      <c r="A260" s="187"/>
      <c r="B260" s="187"/>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row>
    <row r="261" spans="1:26" ht="14.25" customHeight="1" x14ac:dyDescent="0.25">
      <c r="A261" s="187"/>
      <c r="B261" s="187"/>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row>
    <row r="262" spans="1:26" ht="14.25" customHeight="1" x14ac:dyDescent="0.25">
      <c r="A262" s="187"/>
      <c r="B262" s="187"/>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row>
    <row r="263" spans="1:26" ht="14.25" customHeight="1" x14ac:dyDescent="0.25">
      <c r="A263" s="187"/>
      <c r="B263" s="187"/>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row>
    <row r="264" spans="1:26" ht="14.25" customHeight="1" x14ac:dyDescent="0.25">
      <c r="A264" s="187"/>
      <c r="B264" s="187"/>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row>
    <row r="265" spans="1:26" ht="14.25" customHeight="1" x14ac:dyDescent="0.25">
      <c r="A265" s="187"/>
      <c r="B265" s="187"/>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row>
    <row r="266" spans="1:26" ht="14.25" customHeight="1" x14ac:dyDescent="0.25">
      <c r="A266" s="187"/>
      <c r="B266" s="187"/>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row>
    <row r="267" spans="1:26" ht="14.25" customHeight="1" x14ac:dyDescent="0.25">
      <c r="A267" s="187"/>
      <c r="B267" s="187"/>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row>
    <row r="268" spans="1:26" ht="14.25" customHeight="1" x14ac:dyDescent="0.25">
      <c r="A268" s="187"/>
      <c r="B268" s="187"/>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row>
    <row r="269" spans="1:26" ht="14.25" customHeight="1" x14ac:dyDescent="0.25">
      <c r="A269" s="187"/>
      <c r="B269" s="187"/>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row>
    <row r="270" spans="1:26" ht="14.25" customHeight="1" x14ac:dyDescent="0.25">
      <c r="A270" s="187"/>
      <c r="B270" s="187"/>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row>
    <row r="271" spans="1:26" ht="14.25" customHeight="1" x14ac:dyDescent="0.25">
      <c r="A271" s="187"/>
      <c r="B271" s="187"/>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row>
    <row r="272" spans="1:26" ht="14.25" customHeight="1" x14ac:dyDescent="0.25">
      <c r="A272" s="187"/>
      <c r="B272" s="187"/>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row>
    <row r="273" spans="1:26" ht="14.25" customHeight="1" x14ac:dyDescent="0.25">
      <c r="A273" s="187"/>
      <c r="B273" s="187"/>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row>
    <row r="274" spans="1:26" ht="14.25" customHeight="1" x14ac:dyDescent="0.25">
      <c r="A274" s="187"/>
      <c r="B274" s="187"/>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row>
    <row r="275" spans="1:26" ht="14.25" customHeight="1" x14ac:dyDescent="0.25">
      <c r="A275" s="187"/>
      <c r="B275" s="187"/>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row>
    <row r="276" spans="1:26" ht="14.25" customHeight="1" x14ac:dyDescent="0.25">
      <c r="A276" s="187"/>
      <c r="B276" s="187"/>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row>
    <row r="277" spans="1:26" ht="14.25" customHeight="1" x14ac:dyDescent="0.25">
      <c r="A277" s="187"/>
      <c r="B277" s="187"/>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row>
    <row r="278" spans="1:26" ht="14.25" customHeight="1" x14ac:dyDescent="0.25">
      <c r="A278" s="187"/>
      <c r="B278" s="187"/>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row>
    <row r="279" spans="1:26" ht="14.25" customHeight="1" x14ac:dyDescent="0.25">
      <c r="A279" s="187"/>
      <c r="B279" s="187"/>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row>
    <row r="280" spans="1:26" ht="14.25" customHeight="1" x14ac:dyDescent="0.25">
      <c r="A280" s="187"/>
      <c r="B280" s="187"/>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row>
    <row r="281" spans="1:26" ht="14.25" customHeight="1" x14ac:dyDescent="0.25">
      <c r="A281" s="187"/>
      <c r="B281" s="187"/>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row>
    <row r="282" spans="1:26" ht="14.25" customHeight="1" x14ac:dyDescent="0.25">
      <c r="A282" s="187"/>
      <c r="B282" s="187"/>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row>
    <row r="283" spans="1:26" ht="14.25" customHeight="1" x14ac:dyDescent="0.25">
      <c r="A283" s="187"/>
      <c r="B283" s="187"/>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row>
    <row r="284" spans="1:26" ht="14.25" customHeight="1" x14ac:dyDescent="0.25">
      <c r="A284" s="187"/>
      <c r="B284" s="187"/>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row>
    <row r="285" spans="1:26" ht="14.25" customHeight="1" x14ac:dyDescent="0.25">
      <c r="A285" s="187"/>
      <c r="B285" s="187"/>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row>
    <row r="286" spans="1:26" ht="14.25" customHeight="1" x14ac:dyDescent="0.25">
      <c r="A286" s="187"/>
      <c r="B286" s="187"/>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row>
    <row r="287" spans="1:26" ht="14.25" customHeight="1" x14ac:dyDescent="0.25">
      <c r="A287" s="187"/>
      <c r="B287" s="187"/>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row>
    <row r="288" spans="1:26" ht="14.25" customHeight="1" x14ac:dyDescent="0.25">
      <c r="A288" s="187"/>
      <c r="B288" s="187"/>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row>
    <row r="289" spans="1:26" ht="14.25" customHeight="1" x14ac:dyDescent="0.25">
      <c r="A289" s="187"/>
      <c r="B289" s="187"/>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row>
    <row r="290" spans="1:26" ht="14.25" customHeight="1" x14ac:dyDescent="0.25">
      <c r="A290" s="187"/>
      <c r="B290" s="187"/>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row>
    <row r="291" spans="1:26" ht="14.25" customHeight="1" x14ac:dyDescent="0.25">
      <c r="A291" s="187"/>
      <c r="B291" s="187"/>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row>
    <row r="292" spans="1:26" ht="14.25" customHeight="1" x14ac:dyDescent="0.25">
      <c r="A292" s="187"/>
      <c r="B292" s="187"/>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row>
    <row r="293" spans="1:26" ht="14.25" customHeight="1" x14ac:dyDescent="0.25">
      <c r="A293" s="187"/>
      <c r="B293" s="187"/>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row>
    <row r="294" spans="1:26" ht="14.25" customHeight="1" x14ac:dyDescent="0.25">
      <c r="A294" s="187"/>
      <c r="B294" s="187"/>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row>
    <row r="295" spans="1:26" ht="14.25" customHeight="1" x14ac:dyDescent="0.25">
      <c r="A295" s="187"/>
      <c r="B295" s="187"/>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row>
    <row r="296" spans="1:26" ht="14.25" customHeight="1" x14ac:dyDescent="0.25">
      <c r="A296" s="187"/>
      <c r="B296" s="187"/>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row>
    <row r="297" spans="1:26" ht="14.25" customHeight="1" x14ac:dyDescent="0.25">
      <c r="A297" s="187"/>
      <c r="B297" s="187"/>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row>
    <row r="298" spans="1:26" ht="14.25" customHeight="1" x14ac:dyDescent="0.25">
      <c r="A298" s="187"/>
      <c r="B298" s="187"/>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row>
    <row r="299" spans="1:26" ht="14.25" customHeight="1" x14ac:dyDescent="0.25">
      <c r="A299" s="187"/>
      <c r="B299" s="187"/>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row>
    <row r="300" spans="1:26" ht="14.25" customHeight="1" x14ac:dyDescent="0.25">
      <c r="A300" s="187"/>
      <c r="B300" s="187"/>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row>
    <row r="301" spans="1:26" ht="14.25" customHeight="1" x14ac:dyDescent="0.25">
      <c r="A301" s="187"/>
      <c r="B301" s="187"/>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row>
    <row r="302" spans="1:26" ht="14.25" customHeight="1" x14ac:dyDescent="0.25">
      <c r="A302" s="187"/>
      <c r="B302" s="187"/>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row>
    <row r="303" spans="1:26" ht="14.25" customHeight="1" x14ac:dyDescent="0.25">
      <c r="A303" s="187"/>
      <c r="B303" s="187"/>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row>
    <row r="304" spans="1:26" ht="14.25" customHeight="1" x14ac:dyDescent="0.25">
      <c r="A304" s="187"/>
      <c r="B304" s="187"/>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row>
    <row r="305" spans="1:26" ht="14.25" customHeight="1" x14ac:dyDescent="0.25">
      <c r="A305" s="187"/>
      <c r="B305" s="187"/>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row>
    <row r="306" spans="1:26" ht="14.25" customHeight="1" x14ac:dyDescent="0.25">
      <c r="A306" s="187"/>
      <c r="B306" s="187"/>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row>
    <row r="307" spans="1:26" ht="14.25" customHeight="1" x14ac:dyDescent="0.25">
      <c r="A307" s="187"/>
      <c r="B307" s="187"/>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row>
    <row r="308" spans="1:26" ht="14.25" customHeight="1" x14ac:dyDescent="0.25">
      <c r="A308" s="187"/>
      <c r="B308" s="187"/>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row>
    <row r="309" spans="1:26" ht="14.25" customHeight="1" x14ac:dyDescent="0.25">
      <c r="A309" s="187"/>
      <c r="B309" s="187"/>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row>
    <row r="310" spans="1:26" ht="14.25" customHeight="1" x14ac:dyDescent="0.25">
      <c r="A310" s="187"/>
      <c r="B310" s="187"/>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row>
    <row r="311" spans="1:26" ht="14.25" customHeight="1" x14ac:dyDescent="0.25">
      <c r="A311" s="187"/>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row>
    <row r="312" spans="1:26" ht="14.25" customHeight="1" x14ac:dyDescent="0.25">
      <c r="A312" s="187"/>
      <c r="B312" s="187"/>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row>
    <row r="313" spans="1:26" ht="14.25" customHeight="1" x14ac:dyDescent="0.25">
      <c r="A313" s="187"/>
      <c r="B313" s="187"/>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row>
    <row r="314" spans="1:26" ht="14.25" customHeight="1" x14ac:dyDescent="0.25">
      <c r="A314" s="187"/>
      <c r="B314" s="187"/>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row>
    <row r="315" spans="1:26" ht="14.25" customHeight="1" x14ac:dyDescent="0.25">
      <c r="A315" s="187"/>
      <c r="B315" s="187"/>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row>
    <row r="316" spans="1:26" ht="14.25" customHeight="1" x14ac:dyDescent="0.25">
      <c r="A316" s="187"/>
      <c r="B316" s="187"/>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row>
    <row r="317" spans="1:26" ht="14.25" customHeight="1" x14ac:dyDescent="0.25">
      <c r="A317" s="187"/>
      <c r="B317" s="187"/>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row>
    <row r="318" spans="1:26" ht="14.25" customHeight="1" x14ac:dyDescent="0.25">
      <c r="A318" s="187"/>
      <c r="B318" s="18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row>
    <row r="319" spans="1:26" ht="14.25" customHeight="1" x14ac:dyDescent="0.25">
      <c r="A319" s="187"/>
      <c r="B319" s="187"/>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row>
    <row r="320" spans="1:26" ht="14.25" customHeight="1" x14ac:dyDescent="0.25">
      <c r="A320" s="187"/>
      <c r="B320" s="187"/>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row>
    <row r="321" spans="1:26" ht="14.25" customHeight="1" x14ac:dyDescent="0.25">
      <c r="A321" s="187"/>
      <c r="B321" s="187"/>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row>
    <row r="322" spans="1:26" ht="14.25" customHeight="1" x14ac:dyDescent="0.25">
      <c r="A322" s="187"/>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row>
    <row r="323" spans="1:26" ht="14.25" customHeight="1" x14ac:dyDescent="0.25">
      <c r="A323" s="187"/>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row>
    <row r="324" spans="1:26" ht="14.25" customHeight="1" x14ac:dyDescent="0.25">
      <c r="A324" s="187"/>
      <c r="B324" s="187"/>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row>
    <row r="325" spans="1:26" ht="14.25" customHeight="1" x14ac:dyDescent="0.25">
      <c r="A325" s="187"/>
      <c r="B325" s="187"/>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row>
    <row r="326" spans="1:26" ht="14.25" customHeight="1" x14ac:dyDescent="0.25">
      <c r="A326" s="187"/>
      <c r="B326" s="187"/>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row>
    <row r="327" spans="1:26" ht="14.25" customHeight="1" x14ac:dyDescent="0.25">
      <c r="A327" s="187"/>
      <c r="B327" s="187"/>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row>
    <row r="328" spans="1:26" ht="14.25" customHeight="1" x14ac:dyDescent="0.25">
      <c r="A328" s="187"/>
      <c r="B328" s="187"/>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row>
    <row r="329" spans="1:26" ht="14.25" customHeight="1" x14ac:dyDescent="0.25">
      <c r="A329" s="187"/>
      <c r="B329" s="187"/>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row>
    <row r="330" spans="1:26" ht="14.25" customHeight="1" x14ac:dyDescent="0.25">
      <c r="A330" s="187"/>
      <c r="B330" s="187"/>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row>
    <row r="331" spans="1:26" ht="14.25" customHeight="1" x14ac:dyDescent="0.25">
      <c r="A331" s="187"/>
      <c r="B331" s="187"/>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row>
    <row r="332" spans="1:26" ht="14.25" customHeight="1" x14ac:dyDescent="0.25">
      <c r="A332" s="187"/>
      <c r="B332" s="187"/>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row>
    <row r="333" spans="1:26" ht="14.25" customHeight="1" x14ac:dyDescent="0.25">
      <c r="A333" s="187"/>
      <c r="B333" s="187"/>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row>
    <row r="334" spans="1:26" ht="14.25" customHeight="1" x14ac:dyDescent="0.25">
      <c r="A334" s="187"/>
      <c r="B334" s="187"/>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row>
    <row r="335" spans="1:26" ht="14.25" customHeight="1" x14ac:dyDescent="0.25">
      <c r="A335" s="187"/>
      <c r="B335" s="187"/>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row>
    <row r="336" spans="1:26" ht="14.25" customHeight="1" x14ac:dyDescent="0.25">
      <c r="A336" s="187"/>
      <c r="B336" s="187"/>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row>
    <row r="337" spans="1:26" ht="14.25" customHeight="1" x14ac:dyDescent="0.25">
      <c r="A337" s="187"/>
      <c r="B337" s="187"/>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row>
    <row r="338" spans="1:26" ht="14.25" customHeight="1" x14ac:dyDescent="0.25">
      <c r="A338" s="187"/>
      <c r="B338" s="187"/>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row>
    <row r="339" spans="1:26" ht="14.25" customHeight="1" x14ac:dyDescent="0.25">
      <c r="A339" s="187"/>
      <c r="B339" s="187"/>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row>
    <row r="340" spans="1:26" ht="14.25" customHeight="1" x14ac:dyDescent="0.25">
      <c r="A340" s="187"/>
      <c r="B340" s="187"/>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row>
    <row r="341" spans="1:26" ht="14.25" customHeight="1" x14ac:dyDescent="0.25">
      <c r="A341" s="187"/>
      <c r="B341" s="187"/>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row>
    <row r="342" spans="1:26" ht="14.25" customHeight="1" x14ac:dyDescent="0.25">
      <c r="A342" s="187"/>
      <c r="B342" s="187"/>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row>
    <row r="343" spans="1:26" ht="14.25" customHeight="1" x14ac:dyDescent="0.25">
      <c r="A343" s="187"/>
      <c r="B343" s="187"/>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row>
    <row r="344" spans="1:26" ht="14.25" customHeight="1" x14ac:dyDescent="0.25">
      <c r="A344" s="187"/>
      <c r="B344" s="187"/>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row>
    <row r="345" spans="1:26" ht="14.25" customHeight="1" x14ac:dyDescent="0.25">
      <c r="A345" s="187"/>
      <c r="B345" s="18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row>
    <row r="346" spans="1:26" ht="14.25" customHeight="1" x14ac:dyDescent="0.25">
      <c r="A346" s="187"/>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row>
    <row r="347" spans="1:26" ht="14.25" customHeight="1" x14ac:dyDescent="0.25">
      <c r="A347" s="187"/>
      <c r="B347" s="187"/>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row>
    <row r="348" spans="1:26" ht="14.25" customHeight="1" x14ac:dyDescent="0.25">
      <c r="A348" s="187"/>
      <c r="B348" s="187"/>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row>
    <row r="349" spans="1:26" ht="14.25" customHeight="1" x14ac:dyDescent="0.25">
      <c r="A349" s="187"/>
      <c r="B349" s="187"/>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row>
    <row r="350" spans="1:26" ht="14.25" customHeight="1" x14ac:dyDescent="0.25">
      <c r="A350" s="187"/>
      <c r="B350" s="187"/>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row>
    <row r="351" spans="1:26" ht="14.25" customHeight="1" x14ac:dyDescent="0.25">
      <c r="A351" s="187"/>
      <c r="B351" s="187"/>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row>
    <row r="352" spans="1:26" ht="14.25" customHeight="1" x14ac:dyDescent="0.25">
      <c r="A352" s="187"/>
      <c r="B352" s="187"/>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row>
    <row r="353" spans="1:26" ht="14.25" customHeight="1" x14ac:dyDescent="0.25">
      <c r="A353" s="187"/>
      <c r="B353" s="187"/>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row>
    <row r="354" spans="1:26" ht="14.25" customHeight="1" x14ac:dyDescent="0.25">
      <c r="A354" s="187"/>
      <c r="B354" s="187"/>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row>
    <row r="355" spans="1:26" ht="14.25" customHeight="1" x14ac:dyDescent="0.25">
      <c r="A355" s="187"/>
      <c r="B355" s="187"/>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row>
    <row r="356" spans="1:26" ht="14.25" customHeight="1" x14ac:dyDescent="0.25">
      <c r="A356" s="187"/>
      <c r="B356" s="187"/>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row>
    <row r="357" spans="1:26" ht="14.25" customHeight="1" x14ac:dyDescent="0.25">
      <c r="A357" s="187"/>
      <c r="B357" s="187"/>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row>
    <row r="358" spans="1:26" ht="14.25" customHeight="1" x14ac:dyDescent="0.25">
      <c r="A358" s="187"/>
      <c r="B358" s="187"/>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row>
    <row r="359" spans="1:26" ht="14.25" customHeight="1" x14ac:dyDescent="0.25">
      <c r="A359" s="187"/>
      <c r="B359" s="187"/>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c r="Z359" s="187"/>
    </row>
    <row r="360" spans="1:26" ht="14.25" customHeight="1" x14ac:dyDescent="0.25">
      <c r="A360" s="187"/>
      <c r="B360" s="187"/>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c r="Z360" s="187"/>
    </row>
    <row r="361" spans="1:26" ht="14.25" customHeight="1" x14ac:dyDescent="0.25">
      <c r="A361" s="187"/>
      <c r="B361" s="187"/>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row>
    <row r="362" spans="1:26" ht="14.25" customHeight="1" x14ac:dyDescent="0.25">
      <c r="A362" s="187"/>
      <c r="B362" s="187"/>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c r="Z362" s="187"/>
    </row>
    <row r="363" spans="1:26" ht="14.25" customHeight="1" x14ac:dyDescent="0.25">
      <c r="A363" s="187"/>
      <c r="B363" s="187"/>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187"/>
    </row>
    <row r="364" spans="1:26" ht="14.25" customHeight="1" x14ac:dyDescent="0.25">
      <c r="A364" s="187"/>
      <c r="B364" s="187"/>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c r="Z364" s="187"/>
    </row>
    <row r="365" spans="1:26" ht="14.25" customHeight="1" x14ac:dyDescent="0.25">
      <c r="A365" s="187"/>
      <c r="B365" s="187"/>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c r="Z365" s="187"/>
    </row>
    <row r="366" spans="1:26" ht="14.25" customHeight="1" x14ac:dyDescent="0.25">
      <c r="A366" s="187"/>
      <c r="B366" s="187"/>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c r="Z366" s="187"/>
    </row>
    <row r="367" spans="1:26" ht="14.25" customHeight="1" x14ac:dyDescent="0.25">
      <c r="A367" s="187"/>
      <c r="B367" s="187"/>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c r="Z367" s="187"/>
    </row>
    <row r="368" spans="1:26" ht="14.25" customHeight="1" x14ac:dyDescent="0.25">
      <c r="A368" s="187"/>
      <c r="B368" s="187"/>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c r="Z368" s="187"/>
    </row>
    <row r="369" spans="1:26" ht="14.25" customHeight="1" x14ac:dyDescent="0.25">
      <c r="A369" s="187"/>
      <c r="B369" s="187"/>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c r="Z369" s="187"/>
    </row>
    <row r="370" spans="1:26" ht="14.25" customHeight="1" x14ac:dyDescent="0.25">
      <c r="A370" s="187"/>
      <c r="B370" s="187"/>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c r="Z370" s="187"/>
    </row>
    <row r="371" spans="1:26" ht="14.25" customHeight="1" x14ac:dyDescent="0.25">
      <c r="A371" s="187"/>
      <c r="B371" s="187"/>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c r="Z371" s="187"/>
    </row>
    <row r="372" spans="1:26" ht="14.25" customHeight="1" x14ac:dyDescent="0.25">
      <c r="A372" s="187"/>
      <c r="B372" s="187"/>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c r="Z372" s="187"/>
    </row>
    <row r="373" spans="1:26" ht="14.25" customHeight="1" x14ac:dyDescent="0.25">
      <c r="A373" s="187"/>
      <c r="B373" s="187"/>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row>
    <row r="374" spans="1:26" ht="14.25" customHeight="1" x14ac:dyDescent="0.25">
      <c r="A374" s="187"/>
      <c r="B374" s="187"/>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c r="Z374" s="187"/>
    </row>
    <row r="375" spans="1:26" ht="14.25" customHeight="1" x14ac:dyDescent="0.25">
      <c r="A375" s="187"/>
      <c r="B375" s="187"/>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c r="Z375" s="187"/>
    </row>
    <row r="376" spans="1:26" ht="14.25" customHeight="1" x14ac:dyDescent="0.25">
      <c r="A376" s="187"/>
      <c r="B376" s="187"/>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row>
    <row r="377" spans="1:26" ht="14.25" customHeight="1" x14ac:dyDescent="0.25">
      <c r="A377" s="187"/>
      <c r="B377" s="187"/>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row>
    <row r="378" spans="1:26" ht="14.25" customHeight="1" x14ac:dyDescent="0.25">
      <c r="A378" s="187"/>
      <c r="B378" s="187"/>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row>
    <row r="379" spans="1:26" ht="14.25" customHeight="1" x14ac:dyDescent="0.25">
      <c r="A379" s="187"/>
      <c r="B379" s="187"/>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row>
    <row r="380" spans="1:26" ht="14.25" customHeight="1" x14ac:dyDescent="0.25">
      <c r="A380" s="187"/>
      <c r="B380" s="187"/>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row>
    <row r="381" spans="1:26" ht="14.25" customHeight="1" x14ac:dyDescent="0.25">
      <c r="A381" s="187"/>
      <c r="B381" s="187"/>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row>
    <row r="382" spans="1:26" ht="14.25" customHeight="1" x14ac:dyDescent="0.25">
      <c r="A382" s="187"/>
      <c r="B382" s="187"/>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row>
    <row r="383" spans="1:26" ht="14.25" customHeight="1" x14ac:dyDescent="0.25">
      <c r="A383" s="187"/>
      <c r="B383" s="187"/>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row>
    <row r="384" spans="1:26" ht="14.25" customHeight="1" x14ac:dyDescent="0.25">
      <c r="A384" s="187"/>
      <c r="B384" s="187"/>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row>
    <row r="385" spans="1:26" ht="14.25" customHeight="1" x14ac:dyDescent="0.25">
      <c r="A385" s="187"/>
      <c r="B385" s="187"/>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row>
    <row r="386" spans="1:26" ht="14.25" customHeight="1" x14ac:dyDescent="0.25">
      <c r="A386" s="187"/>
      <c r="B386" s="187"/>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row>
    <row r="387" spans="1:26" ht="14.25" customHeight="1" x14ac:dyDescent="0.25">
      <c r="A387" s="187"/>
      <c r="B387" s="187"/>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row>
    <row r="388" spans="1:26" ht="14.25" customHeight="1" x14ac:dyDescent="0.25">
      <c r="A388" s="187"/>
      <c r="B388" s="187"/>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row>
    <row r="389" spans="1:26" ht="14.25" customHeight="1" x14ac:dyDescent="0.25">
      <c r="A389" s="187"/>
      <c r="B389" s="187"/>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row>
    <row r="390" spans="1:26" ht="14.25" customHeight="1" x14ac:dyDescent="0.25">
      <c r="A390" s="187"/>
      <c r="B390" s="187"/>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row>
    <row r="391" spans="1:26" ht="14.25" customHeight="1" x14ac:dyDescent="0.25">
      <c r="A391" s="187"/>
      <c r="B391" s="187"/>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row>
    <row r="392" spans="1:26" ht="14.25" customHeight="1" x14ac:dyDescent="0.25">
      <c r="A392" s="187"/>
      <c r="B392" s="187"/>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row>
    <row r="393" spans="1:26" ht="14.25" customHeight="1" x14ac:dyDescent="0.25">
      <c r="A393" s="187"/>
      <c r="B393" s="187"/>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row>
    <row r="394" spans="1:26" ht="14.25" customHeight="1" x14ac:dyDescent="0.25">
      <c r="A394" s="187"/>
      <c r="B394" s="187"/>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row>
    <row r="395" spans="1:26" ht="14.25" customHeight="1" x14ac:dyDescent="0.25">
      <c r="A395" s="187"/>
      <c r="B395" s="187"/>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row>
    <row r="396" spans="1:26" ht="14.25" customHeight="1" x14ac:dyDescent="0.25">
      <c r="A396" s="187"/>
      <c r="B396" s="187"/>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row>
    <row r="397" spans="1:26" ht="14.25" customHeight="1" x14ac:dyDescent="0.25">
      <c r="A397" s="187"/>
      <c r="B397" s="187"/>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row>
    <row r="398" spans="1:26" ht="14.25" customHeight="1" x14ac:dyDescent="0.25">
      <c r="A398" s="187"/>
      <c r="B398" s="187"/>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row>
    <row r="399" spans="1:26" ht="14.25" customHeight="1" x14ac:dyDescent="0.25">
      <c r="A399" s="187"/>
      <c r="B399" s="187"/>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row>
    <row r="400" spans="1:26" ht="14.25" customHeight="1" x14ac:dyDescent="0.25">
      <c r="A400" s="187"/>
      <c r="B400" s="187"/>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row>
    <row r="401" spans="1:26" ht="14.25" customHeight="1" x14ac:dyDescent="0.25">
      <c r="A401" s="187"/>
      <c r="B401" s="187"/>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row>
    <row r="402" spans="1:26" ht="14.25" customHeight="1" x14ac:dyDescent="0.25">
      <c r="A402" s="187"/>
      <c r="B402" s="187"/>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row>
    <row r="403" spans="1:26" ht="14.25" customHeight="1" x14ac:dyDescent="0.25">
      <c r="A403" s="187"/>
      <c r="B403" s="187"/>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row>
    <row r="404" spans="1:26" ht="14.25" customHeight="1" x14ac:dyDescent="0.25">
      <c r="A404" s="187"/>
      <c r="B404" s="187"/>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row>
    <row r="405" spans="1:26" ht="14.25" customHeight="1" x14ac:dyDescent="0.25">
      <c r="A405" s="187"/>
      <c r="B405" s="187"/>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row>
    <row r="406" spans="1:26" ht="14.25" customHeight="1" x14ac:dyDescent="0.25">
      <c r="A406" s="187"/>
      <c r="B406" s="187"/>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row>
    <row r="407" spans="1:26" ht="14.25" customHeight="1" x14ac:dyDescent="0.25">
      <c r="A407" s="187"/>
      <c r="B407" s="187"/>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row>
    <row r="408" spans="1:26" ht="14.25" customHeight="1" x14ac:dyDescent="0.25">
      <c r="A408" s="187"/>
      <c r="B408" s="187"/>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row>
    <row r="409" spans="1:26" ht="14.25" customHeight="1" x14ac:dyDescent="0.25">
      <c r="A409" s="187"/>
      <c r="B409" s="187"/>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row>
    <row r="410" spans="1:26" ht="14.25" customHeight="1" x14ac:dyDescent="0.25">
      <c r="A410" s="187"/>
      <c r="B410" s="187"/>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row>
    <row r="411" spans="1:26" ht="14.25" customHeight="1" x14ac:dyDescent="0.25">
      <c r="A411" s="187"/>
      <c r="B411" s="187"/>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row>
    <row r="412" spans="1:26" ht="14.25" customHeight="1" x14ac:dyDescent="0.25">
      <c r="A412" s="187"/>
      <c r="B412" s="187"/>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row>
    <row r="413" spans="1:26" ht="14.25" customHeight="1" x14ac:dyDescent="0.25">
      <c r="A413" s="187"/>
      <c r="B413" s="187"/>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row>
    <row r="414" spans="1:26" ht="14.25" customHeight="1" x14ac:dyDescent="0.25">
      <c r="A414" s="187"/>
      <c r="B414" s="187"/>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row>
    <row r="415" spans="1:26" ht="14.25" customHeight="1" x14ac:dyDescent="0.25">
      <c r="A415" s="187"/>
      <c r="B415" s="187"/>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row>
    <row r="416" spans="1:26" ht="14.25" customHeight="1" x14ac:dyDescent="0.25">
      <c r="A416" s="187"/>
      <c r="B416" s="187"/>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row>
    <row r="417" spans="1:26" ht="14.25" customHeight="1" x14ac:dyDescent="0.25">
      <c r="A417" s="187"/>
      <c r="B417" s="187"/>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row>
    <row r="418" spans="1:26" ht="14.25" customHeight="1" x14ac:dyDescent="0.25">
      <c r="A418" s="187"/>
      <c r="B418" s="187"/>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c r="Z418" s="187"/>
    </row>
    <row r="419" spans="1:26" ht="14.25" customHeight="1" x14ac:dyDescent="0.25">
      <c r="A419" s="187"/>
      <c r="B419" s="187"/>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row>
    <row r="420" spans="1:26" ht="14.25" customHeight="1" x14ac:dyDescent="0.25">
      <c r="A420" s="187"/>
      <c r="B420" s="187"/>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row>
    <row r="421" spans="1:26" ht="14.25" customHeight="1" x14ac:dyDescent="0.25">
      <c r="A421" s="187"/>
      <c r="B421" s="187"/>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row>
    <row r="422" spans="1:26" ht="14.25" customHeight="1" x14ac:dyDescent="0.25">
      <c r="A422" s="187"/>
      <c r="B422" s="187"/>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c r="Z422" s="187"/>
    </row>
    <row r="423" spans="1:26" ht="14.25" customHeight="1" x14ac:dyDescent="0.25">
      <c r="A423" s="187"/>
      <c r="B423" s="187"/>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c r="Z423" s="187"/>
    </row>
    <row r="424" spans="1:26" ht="14.25" customHeight="1" x14ac:dyDescent="0.25">
      <c r="A424" s="187"/>
      <c r="B424" s="187"/>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c r="Z424" s="187"/>
    </row>
    <row r="425" spans="1:26" ht="14.25" customHeight="1" x14ac:dyDescent="0.25">
      <c r="A425" s="187"/>
      <c r="B425" s="187"/>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c r="Z425" s="187"/>
    </row>
    <row r="426" spans="1:26" ht="14.25" customHeight="1" x14ac:dyDescent="0.25">
      <c r="A426" s="187"/>
      <c r="B426" s="187"/>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c r="Z426" s="187"/>
    </row>
    <row r="427" spans="1:26" ht="14.25" customHeight="1" x14ac:dyDescent="0.25">
      <c r="A427" s="187"/>
      <c r="B427" s="187"/>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row>
    <row r="428" spans="1:26" ht="14.25" customHeight="1" x14ac:dyDescent="0.25">
      <c r="A428" s="187"/>
      <c r="B428" s="187"/>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c r="Z428" s="187"/>
    </row>
    <row r="429" spans="1:26" ht="14.25" customHeight="1" x14ac:dyDescent="0.25">
      <c r="A429" s="187"/>
      <c r="B429" s="187"/>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187"/>
    </row>
    <row r="430" spans="1:26" ht="14.25" customHeight="1" x14ac:dyDescent="0.25">
      <c r="A430" s="187"/>
      <c r="B430" s="187"/>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c r="Z430" s="187"/>
    </row>
    <row r="431" spans="1:26" ht="14.25" customHeight="1" x14ac:dyDescent="0.25">
      <c r="A431" s="187"/>
      <c r="B431" s="187"/>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c r="Z431" s="187"/>
    </row>
    <row r="432" spans="1:26" ht="14.25" customHeight="1" x14ac:dyDescent="0.25">
      <c r="A432" s="187"/>
      <c r="B432" s="187"/>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c r="Z432" s="187"/>
    </row>
    <row r="433" spans="1:26" ht="14.25" customHeight="1" x14ac:dyDescent="0.25">
      <c r="A433" s="187"/>
      <c r="B433" s="187"/>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c r="Z433" s="187"/>
    </row>
    <row r="434" spans="1:26" ht="14.25" customHeight="1" x14ac:dyDescent="0.25">
      <c r="A434" s="187"/>
      <c r="B434" s="187"/>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c r="Z434" s="187"/>
    </row>
    <row r="435" spans="1:26" ht="14.25" customHeight="1" x14ac:dyDescent="0.25">
      <c r="A435" s="187"/>
      <c r="B435" s="187"/>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c r="Z435" s="187"/>
    </row>
    <row r="436" spans="1:26" ht="14.25" customHeight="1" x14ac:dyDescent="0.25">
      <c r="A436" s="187"/>
      <c r="B436" s="187"/>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c r="Z436" s="187"/>
    </row>
    <row r="437" spans="1:26" ht="14.25" customHeight="1" x14ac:dyDescent="0.25">
      <c r="A437" s="187"/>
      <c r="B437" s="187"/>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row>
    <row r="438" spans="1:26" ht="14.25" customHeight="1" x14ac:dyDescent="0.25">
      <c r="A438" s="187"/>
      <c r="B438" s="187"/>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c r="Z438" s="187"/>
    </row>
    <row r="439" spans="1:26" ht="14.25" customHeight="1" x14ac:dyDescent="0.25">
      <c r="A439" s="187"/>
      <c r="B439" s="187"/>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c r="Z439" s="187"/>
    </row>
    <row r="440" spans="1:26" ht="14.25" customHeight="1" x14ac:dyDescent="0.25">
      <c r="A440" s="187"/>
      <c r="B440" s="187"/>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row>
    <row r="441" spans="1:26" ht="14.25" customHeight="1" x14ac:dyDescent="0.25">
      <c r="A441" s="187"/>
      <c r="B441" s="187"/>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c r="Z441" s="187"/>
    </row>
    <row r="442" spans="1:26" ht="14.25" customHeight="1" x14ac:dyDescent="0.25">
      <c r="A442" s="187"/>
      <c r="B442" s="187"/>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c r="Z442" s="187"/>
    </row>
    <row r="443" spans="1:26" ht="14.25" customHeight="1" x14ac:dyDescent="0.25">
      <c r="A443" s="187"/>
      <c r="B443" s="187"/>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c r="Z443" s="187"/>
    </row>
    <row r="444" spans="1:26" ht="14.25" customHeight="1" x14ac:dyDescent="0.25">
      <c r="A444" s="187"/>
      <c r="B444" s="187"/>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187"/>
    </row>
    <row r="445" spans="1:26" ht="14.25" customHeight="1" x14ac:dyDescent="0.25">
      <c r="A445" s="187"/>
      <c r="B445" s="187"/>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c r="Z445" s="187"/>
    </row>
    <row r="446" spans="1:26" ht="14.25" customHeight="1" x14ac:dyDescent="0.25">
      <c r="A446" s="187"/>
      <c r="B446" s="187"/>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c r="Z446" s="187"/>
    </row>
    <row r="447" spans="1:26" ht="14.25" customHeight="1" x14ac:dyDescent="0.25">
      <c r="A447" s="187"/>
      <c r="B447" s="187"/>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c r="Z447" s="187"/>
    </row>
    <row r="448" spans="1:26" ht="14.25" customHeight="1" x14ac:dyDescent="0.25">
      <c r="A448" s="187"/>
      <c r="B448" s="187"/>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c r="Z448" s="187"/>
    </row>
    <row r="449" spans="1:26" ht="14.25" customHeight="1" x14ac:dyDescent="0.25">
      <c r="A449" s="187"/>
      <c r="B449" s="187"/>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c r="Z449" s="187"/>
    </row>
    <row r="450" spans="1:26" ht="14.25" customHeight="1" x14ac:dyDescent="0.25">
      <c r="A450" s="187"/>
      <c r="B450" s="187"/>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c r="Z450" s="187"/>
    </row>
    <row r="451" spans="1:26" ht="14.25" customHeight="1" x14ac:dyDescent="0.25">
      <c r="A451" s="187"/>
      <c r="B451" s="187"/>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c r="Z451" s="187"/>
    </row>
    <row r="452" spans="1:26" ht="14.25" customHeight="1" x14ac:dyDescent="0.25">
      <c r="A452" s="187"/>
      <c r="B452" s="187"/>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row>
    <row r="453" spans="1:26" ht="14.25" customHeight="1" x14ac:dyDescent="0.25">
      <c r="A453" s="187"/>
      <c r="B453" s="187"/>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row>
    <row r="454" spans="1:26" ht="14.25" customHeight="1" x14ac:dyDescent="0.25">
      <c r="A454" s="187"/>
      <c r="B454" s="187"/>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row>
    <row r="455" spans="1:26" ht="14.25" customHeight="1" x14ac:dyDescent="0.25">
      <c r="A455" s="187"/>
      <c r="B455" s="187"/>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row>
    <row r="456" spans="1:26" ht="14.25" customHeight="1" x14ac:dyDescent="0.25">
      <c r="A456" s="187"/>
      <c r="B456" s="187"/>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row>
    <row r="457" spans="1:26" ht="14.25" customHeight="1" x14ac:dyDescent="0.25">
      <c r="A457" s="187"/>
      <c r="B457" s="187"/>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row>
    <row r="458" spans="1:26" ht="14.25" customHeight="1" x14ac:dyDescent="0.25">
      <c r="A458" s="187"/>
      <c r="B458" s="187"/>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row>
    <row r="459" spans="1:26" ht="14.25" customHeight="1" x14ac:dyDescent="0.25">
      <c r="A459" s="187"/>
      <c r="B459" s="187"/>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row>
    <row r="460" spans="1:26" ht="14.25" customHeight="1" x14ac:dyDescent="0.25">
      <c r="A460" s="187"/>
      <c r="B460" s="187"/>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row>
    <row r="461" spans="1:26" ht="14.25" customHeight="1" x14ac:dyDescent="0.25">
      <c r="A461" s="187"/>
      <c r="B461" s="18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row>
    <row r="462" spans="1:26" ht="14.25" customHeight="1" x14ac:dyDescent="0.25">
      <c r="A462" s="187"/>
      <c r="B462" s="18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row>
    <row r="463" spans="1:26" ht="14.25" customHeight="1" x14ac:dyDescent="0.25">
      <c r="A463" s="187"/>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row>
    <row r="464" spans="1:26" ht="14.25" customHeight="1" x14ac:dyDescent="0.25">
      <c r="A464" s="187"/>
      <c r="B464" s="18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row>
    <row r="465" spans="1:26" ht="14.25" customHeight="1" x14ac:dyDescent="0.25">
      <c r="A465" s="187"/>
      <c r="B465" s="18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row>
    <row r="466" spans="1:26" ht="14.25" customHeight="1" x14ac:dyDescent="0.25">
      <c r="A466" s="187"/>
      <c r="B466" s="18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row>
    <row r="467" spans="1:26" ht="14.25" customHeight="1" x14ac:dyDescent="0.25">
      <c r="A467" s="187"/>
      <c r="B467" s="18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row>
    <row r="468" spans="1:26" ht="14.25" customHeight="1" x14ac:dyDescent="0.25">
      <c r="A468" s="187"/>
      <c r="B468" s="18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row>
    <row r="469" spans="1:26" ht="14.25" customHeight="1" x14ac:dyDescent="0.25">
      <c r="A469" s="187"/>
      <c r="B469" s="18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row>
    <row r="470" spans="1:26" ht="14.25" customHeight="1" x14ac:dyDescent="0.25">
      <c r="A470" s="187"/>
      <c r="B470" s="18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row>
    <row r="471" spans="1:26" ht="14.25" customHeight="1" x14ac:dyDescent="0.25">
      <c r="A471" s="187"/>
      <c r="B471" s="187"/>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c r="Z471" s="187"/>
    </row>
    <row r="472" spans="1:26" ht="14.25" customHeight="1" x14ac:dyDescent="0.25">
      <c r="A472" s="187"/>
      <c r="B472" s="187"/>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c r="Z472" s="187"/>
    </row>
    <row r="473" spans="1:26" ht="14.25" customHeight="1" x14ac:dyDescent="0.25">
      <c r="A473" s="187"/>
      <c r="B473" s="187"/>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c r="Z473" s="187"/>
    </row>
    <row r="474" spans="1:26" ht="14.25" customHeight="1" x14ac:dyDescent="0.25">
      <c r="A474" s="187"/>
      <c r="B474" s="187"/>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c r="Z474" s="187"/>
    </row>
    <row r="475" spans="1:26" ht="14.25" customHeight="1" x14ac:dyDescent="0.25">
      <c r="A475" s="187"/>
      <c r="B475" s="187"/>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c r="Z475" s="187"/>
    </row>
    <row r="476" spans="1:26" ht="14.25" customHeight="1" x14ac:dyDescent="0.25">
      <c r="A476" s="187"/>
      <c r="B476" s="187"/>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c r="Z476" s="187"/>
    </row>
    <row r="477" spans="1:26" ht="14.25" customHeight="1" x14ac:dyDescent="0.25">
      <c r="A477" s="187"/>
      <c r="B477" s="187"/>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c r="Z477" s="187"/>
    </row>
    <row r="478" spans="1:26" ht="14.25" customHeight="1" x14ac:dyDescent="0.25">
      <c r="A478" s="187"/>
      <c r="B478" s="187"/>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c r="Z478" s="187"/>
    </row>
    <row r="479" spans="1:26" ht="14.25" customHeight="1" x14ac:dyDescent="0.25">
      <c r="A479" s="187"/>
      <c r="B479" s="187"/>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c r="Z479" s="187"/>
    </row>
    <row r="480" spans="1:26" ht="14.25" customHeight="1" x14ac:dyDescent="0.25">
      <c r="A480" s="187"/>
      <c r="B480" s="187"/>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c r="Z480" s="187"/>
    </row>
    <row r="481" spans="1:26" ht="14.25" customHeight="1" x14ac:dyDescent="0.25">
      <c r="A481" s="187"/>
      <c r="B481" s="187"/>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c r="Z481" s="187"/>
    </row>
    <row r="482" spans="1:26" ht="14.25" customHeight="1" x14ac:dyDescent="0.25">
      <c r="A482" s="187"/>
      <c r="B482" s="187"/>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row>
    <row r="483" spans="1:26" ht="14.25" customHeight="1" x14ac:dyDescent="0.25">
      <c r="A483" s="187"/>
      <c r="B483" s="187"/>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c r="Z483" s="187"/>
    </row>
    <row r="484" spans="1:26" ht="14.25" customHeight="1" x14ac:dyDescent="0.25">
      <c r="A484" s="187"/>
      <c r="B484" s="187"/>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c r="Z484" s="187"/>
    </row>
    <row r="485" spans="1:26" ht="14.25" customHeight="1" x14ac:dyDescent="0.25">
      <c r="A485" s="187"/>
      <c r="B485" s="187"/>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c r="Z485" s="187"/>
    </row>
    <row r="486" spans="1:26" ht="14.25" customHeight="1" x14ac:dyDescent="0.25">
      <c r="A486" s="187"/>
      <c r="B486" s="187"/>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c r="Z486" s="187"/>
    </row>
    <row r="487" spans="1:26" ht="14.25" customHeight="1" x14ac:dyDescent="0.25">
      <c r="A487" s="187"/>
      <c r="B487" s="187"/>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c r="Z487" s="187"/>
    </row>
    <row r="488" spans="1:26" ht="14.25" customHeight="1" x14ac:dyDescent="0.25">
      <c r="A488" s="187"/>
      <c r="B488" s="187"/>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c r="Z488" s="187"/>
    </row>
    <row r="489" spans="1:26" ht="14.25" customHeight="1" x14ac:dyDescent="0.25">
      <c r="A489" s="187"/>
      <c r="B489" s="187"/>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7"/>
      <c r="Z489" s="187"/>
    </row>
    <row r="490" spans="1:26" ht="14.25" customHeight="1" x14ac:dyDescent="0.25">
      <c r="A490" s="187"/>
      <c r="B490" s="187"/>
      <c r="C490" s="187"/>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c r="Z490" s="187"/>
    </row>
    <row r="491" spans="1:26" ht="14.25" customHeight="1" x14ac:dyDescent="0.25">
      <c r="A491" s="187"/>
      <c r="B491" s="187"/>
      <c r="C491" s="187"/>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c r="Z491" s="187"/>
    </row>
    <row r="492" spans="1:26" ht="14.25" customHeight="1" x14ac:dyDescent="0.25">
      <c r="A492" s="187"/>
      <c r="B492" s="187"/>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c r="Z492" s="187"/>
    </row>
    <row r="493" spans="1:26" ht="14.25" customHeight="1" x14ac:dyDescent="0.25">
      <c r="A493" s="187"/>
      <c r="B493" s="187"/>
      <c r="C493" s="187"/>
      <c r="D493" s="187"/>
      <c r="E493" s="187"/>
      <c r="F493" s="187"/>
      <c r="G493" s="187"/>
      <c r="H493" s="187"/>
      <c r="I493" s="187"/>
      <c r="J493" s="187"/>
      <c r="K493" s="187"/>
      <c r="L493" s="187"/>
      <c r="M493" s="187"/>
      <c r="N493" s="187"/>
      <c r="O493" s="187"/>
      <c r="P493" s="187"/>
      <c r="Q493" s="187"/>
      <c r="R493" s="187"/>
      <c r="S493" s="187"/>
      <c r="T493" s="187"/>
      <c r="U493" s="187"/>
      <c r="V493" s="187"/>
      <c r="W493" s="187"/>
      <c r="X493" s="187"/>
      <c r="Y493" s="187"/>
      <c r="Z493" s="187"/>
    </row>
    <row r="494" spans="1:26" ht="14.25" customHeight="1" x14ac:dyDescent="0.25">
      <c r="A494" s="187"/>
      <c r="B494" s="187"/>
      <c r="C494" s="187"/>
      <c r="D494" s="187"/>
      <c r="E494" s="187"/>
      <c r="F494" s="187"/>
      <c r="G494" s="187"/>
      <c r="H494" s="187"/>
      <c r="I494" s="187"/>
      <c r="J494" s="187"/>
      <c r="K494" s="187"/>
      <c r="L494" s="187"/>
      <c r="M494" s="187"/>
      <c r="N494" s="187"/>
      <c r="O494" s="187"/>
      <c r="P494" s="187"/>
      <c r="Q494" s="187"/>
      <c r="R494" s="187"/>
      <c r="S494" s="187"/>
      <c r="T494" s="187"/>
      <c r="U494" s="187"/>
      <c r="V494" s="187"/>
      <c r="W494" s="187"/>
      <c r="X494" s="187"/>
      <c r="Y494" s="187"/>
      <c r="Z494" s="187"/>
    </row>
    <row r="495" spans="1:26" ht="14.25" customHeight="1" x14ac:dyDescent="0.25">
      <c r="A495" s="187"/>
      <c r="B495" s="187"/>
      <c r="C495" s="187"/>
      <c r="D495" s="187"/>
      <c r="E495" s="187"/>
      <c r="F495" s="187"/>
      <c r="G495" s="187"/>
      <c r="H495" s="187"/>
      <c r="I495" s="187"/>
      <c r="J495" s="187"/>
      <c r="K495" s="187"/>
      <c r="L495" s="187"/>
      <c r="M495" s="187"/>
      <c r="N495" s="187"/>
      <c r="O495" s="187"/>
      <c r="P495" s="187"/>
      <c r="Q495" s="187"/>
      <c r="R495" s="187"/>
      <c r="S495" s="187"/>
      <c r="T495" s="187"/>
      <c r="U495" s="187"/>
      <c r="V495" s="187"/>
      <c r="W495" s="187"/>
      <c r="X495" s="187"/>
      <c r="Y495" s="187"/>
      <c r="Z495" s="187"/>
    </row>
    <row r="496" spans="1:26" ht="14.25" customHeight="1" x14ac:dyDescent="0.25">
      <c r="A496" s="187"/>
      <c r="B496" s="187"/>
      <c r="C496" s="187"/>
      <c r="D496" s="187"/>
      <c r="E496" s="187"/>
      <c r="F496" s="187"/>
      <c r="G496" s="187"/>
      <c r="H496" s="187"/>
      <c r="I496" s="187"/>
      <c r="J496" s="187"/>
      <c r="K496" s="187"/>
      <c r="L496" s="187"/>
      <c r="M496" s="187"/>
      <c r="N496" s="187"/>
      <c r="O496" s="187"/>
      <c r="P496" s="187"/>
      <c r="Q496" s="187"/>
      <c r="R496" s="187"/>
      <c r="S496" s="187"/>
      <c r="T496" s="187"/>
      <c r="U496" s="187"/>
      <c r="V496" s="187"/>
      <c r="W496" s="187"/>
      <c r="X496" s="187"/>
      <c r="Y496" s="187"/>
      <c r="Z496" s="187"/>
    </row>
    <row r="497" spans="1:26" ht="14.25" customHeight="1" x14ac:dyDescent="0.25">
      <c r="A497" s="187"/>
      <c r="B497" s="187"/>
      <c r="C497" s="187"/>
      <c r="D497" s="187"/>
      <c r="E497" s="187"/>
      <c r="F497" s="187"/>
      <c r="G497" s="187"/>
      <c r="H497" s="187"/>
      <c r="I497" s="187"/>
      <c r="J497" s="187"/>
      <c r="K497" s="187"/>
      <c r="L497" s="187"/>
      <c r="M497" s="187"/>
      <c r="N497" s="187"/>
      <c r="O497" s="187"/>
      <c r="P497" s="187"/>
      <c r="Q497" s="187"/>
      <c r="R497" s="187"/>
      <c r="S497" s="187"/>
      <c r="T497" s="187"/>
      <c r="U497" s="187"/>
      <c r="V497" s="187"/>
      <c r="W497" s="187"/>
      <c r="X497" s="187"/>
      <c r="Y497" s="187"/>
      <c r="Z497" s="187"/>
    </row>
    <row r="498" spans="1:26" ht="14.25" customHeight="1" x14ac:dyDescent="0.25">
      <c r="A498" s="187"/>
      <c r="B498" s="187"/>
      <c r="C498" s="187"/>
      <c r="D498" s="187"/>
      <c r="E498" s="187"/>
      <c r="F498" s="187"/>
      <c r="G498" s="187"/>
      <c r="H498" s="187"/>
      <c r="I498" s="187"/>
      <c r="J498" s="187"/>
      <c r="K498" s="187"/>
      <c r="L498" s="187"/>
      <c r="M498" s="187"/>
      <c r="N498" s="187"/>
      <c r="O498" s="187"/>
      <c r="P498" s="187"/>
      <c r="Q498" s="187"/>
      <c r="R498" s="187"/>
      <c r="S498" s="187"/>
      <c r="T498" s="187"/>
      <c r="U498" s="187"/>
      <c r="V498" s="187"/>
      <c r="W498" s="187"/>
      <c r="X498" s="187"/>
      <c r="Y498" s="187"/>
      <c r="Z498" s="187"/>
    </row>
    <row r="499" spans="1:26" ht="14.25" customHeight="1" x14ac:dyDescent="0.25">
      <c r="A499" s="187"/>
      <c r="B499" s="187"/>
      <c r="C499" s="187"/>
      <c r="D499" s="187"/>
      <c r="E499" s="187"/>
      <c r="F499" s="187"/>
      <c r="G499" s="187"/>
      <c r="H499" s="187"/>
      <c r="I499" s="187"/>
      <c r="J499" s="187"/>
      <c r="K499" s="187"/>
      <c r="L499" s="187"/>
      <c r="M499" s="187"/>
      <c r="N499" s="187"/>
      <c r="O499" s="187"/>
      <c r="P499" s="187"/>
      <c r="Q499" s="187"/>
      <c r="R499" s="187"/>
      <c r="S499" s="187"/>
      <c r="T499" s="187"/>
      <c r="U499" s="187"/>
      <c r="V499" s="187"/>
      <c r="W499" s="187"/>
      <c r="X499" s="187"/>
      <c r="Y499" s="187"/>
      <c r="Z499" s="187"/>
    </row>
    <row r="500" spans="1:26" ht="14.25" customHeight="1" x14ac:dyDescent="0.25">
      <c r="A500" s="187"/>
      <c r="B500" s="187"/>
      <c r="C500" s="187"/>
      <c r="D500" s="187"/>
      <c r="E500" s="187"/>
      <c r="F500" s="187"/>
      <c r="G500" s="187"/>
      <c r="H500" s="187"/>
      <c r="I500" s="187"/>
      <c r="J500" s="187"/>
      <c r="K500" s="187"/>
      <c r="L500" s="187"/>
      <c r="M500" s="187"/>
      <c r="N500" s="187"/>
      <c r="O500" s="187"/>
      <c r="P500" s="187"/>
      <c r="Q500" s="187"/>
      <c r="R500" s="187"/>
      <c r="S500" s="187"/>
      <c r="T500" s="187"/>
      <c r="U500" s="187"/>
      <c r="V500" s="187"/>
      <c r="W500" s="187"/>
      <c r="X500" s="187"/>
      <c r="Y500" s="187"/>
      <c r="Z500" s="187"/>
    </row>
    <row r="501" spans="1:26" ht="14.25" customHeight="1" x14ac:dyDescent="0.25">
      <c r="A501" s="187"/>
      <c r="B501" s="187"/>
      <c r="C501" s="187"/>
      <c r="D501" s="187"/>
      <c r="E501" s="187"/>
      <c r="F501" s="187"/>
      <c r="G501" s="187"/>
      <c r="H501" s="187"/>
      <c r="I501" s="187"/>
      <c r="J501" s="187"/>
      <c r="K501" s="187"/>
      <c r="L501" s="187"/>
      <c r="M501" s="187"/>
      <c r="N501" s="187"/>
      <c r="O501" s="187"/>
      <c r="P501" s="187"/>
      <c r="Q501" s="187"/>
      <c r="R501" s="187"/>
      <c r="S501" s="187"/>
      <c r="T501" s="187"/>
      <c r="U501" s="187"/>
      <c r="V501" s="187"/>
      <c r="W501" s="187"/>
      <c r="X501" s="187"/>
      <c r="Y501" s="187"/>
      <c r="Z501" s="187"/>
    </row>
    <row r="502" spans="1:26" ht="14.25" customHeight="1" x14ac:dyDescent="0.25">
      <c r="A502" s="187"/>
      <c r="B502" s="187"/>
      <c r="C502" s="187"/>
      <c r="D502" s="187"/>
      <c r="E502" s="187"/>
      <c r="F502" s="187"/>
      <c r="G502" s="187"/>
      <c r="H502" s="187"/>
      <c r="I502" s="187"/>
      <c r="J502" s="187"/>
      <c r="K502" s="187"/>
      <c r="L502" s="187"/>
      <c r="M502" s="187"/>
      <c r="N502" s="187"/>
      <c r="O502" s="187"/>
      <c r="P502" s="187"/>
      <c r="Q502" s="187"/>
      <c r="R502" s="187"/>
      <c r="S502" s="187"/>
      <c r="T502" s="187"/>
      <c r="U502" s="187"/>
      <c r="V502" s="187"/>
      <c r="W502" s="187"/>
      <c r="X502" s="187"/>
      <c r="Y502" s="187"/>
      <c r="Z502" s="187"/>
    </row>
    <row r="503" spans="1:26" ht="14.25" customHeight="1" x14ac:dyDescent="0.25">
      <c r="A503" s="187"/>
      <c r="B503" s="187"/>
      <c r="C503" s="187"/>
      <c r="D503" s="187"/>
      <c r="E503" s="187"/>
      <c r="F503" s="187"/>
      <c r="G503" s="187"/>
      <c r="H503" s="187"/>
      <c r="I503" s="187"/>
      <c r="J503" s="187"/>
      <c r="K503" s="187"/>
      <c r="L503" s="187"/>
      <c r="M503" s="187"/>
      <c r="N503" s="187"/>
      <c r="O503" s="187"/>
      <c r="P503" s="187"/>
      <c r="Q503" s="187"/>
      <c r="R503" s="187"/>
      <c r="S503" s="187"/>
      <c r="T503" s="187"/>
      <c r="U503" s="187"/>
      <c r="V503" s="187"/>
      <c r="W503" s="187"/>
      <c r="X503" s="187"/>
      <c r="Y503" s="187"/>
      <c r="Z503" s="187"/>
    </row>
    <row r="504" spans="1:26" ht="14.25" customHeight="1" x14ac:dyDescent="0.25">
      <c r="A504" s="187"/>
      <c r="B504" s="187"/>
      <c r="C504" s="187"/>
      <c r="D504" s="187"/>
      <c r="E504" s="187"/>
      <c r="F504" s="187"/>
      <c r="G504" s="187"/>
      <c r="H504" s="187"/>
      <c r="I504" s="187"/>
      <c r="J504" s="187"/>
      <c r="K504" s="187"/>
      <c r="L504" s="187"/>
      <c r="M504" s="187"/>
      <c r="N504" s="187"/>
      <c r="O504" s="187"/>
      <c r="P504" s="187"/>
      <c r="Q504" s="187"/>
      <c r="R504" s="187"/>
      <c r="S504" s="187"/>
      <c r="T504" s="187"/>
      <c r="U504" s="187"/>
      <c r="V504" s="187"/>
      <c r="W504" s="187"/>
      <c r="X504" s="187"/>
      <c r="Y504" s="187"/>
      <c r="Z504" s="187"/>
    </row>
    <row r="505" spans="1:26" ht="14.25" customHeight="1" x14ac:dyDescent="0.25">
      <c r="A505" s="187"/>
      <c r="B505" s="187"/>
      <c r="C505" s="187"/>
      <c r="D505" s="187"/>
      <c r="E505" s="187"/>
      <c r="F505" s="187"/>
      <c r="G505" s="187"/>
      <c r="H505" s="187"/>
      <c r="I505" s="187"/>
      <c r="J505" s="187"/>
      <c r="K505" s="187"/>
      <c r="L505" s="187"/>
      <c r="M505" s="187"/>
      <c r="N505" s="187"/>
      <c r="O505" s="187"/>
      <c r="P505" s="187"/>
      <c r="Q505" s="187"/>
      <c r="R505" s="187"/>
      <c r="S505" s="187"/>
      <c r="T505" s="187"/>
      <c r="U505" s="187"/>
      <c r="V505" s="187"/>
      <c r="W505" s="187"/>
      <c r="X505" s="187"/>
      <c r="Y505" s="187"/>
      <c r="Z505" s="187"/>
    </row>
    <row r="506" spans="1:26" ht="14.25" customHeight="1" x14ac:dyDescent="0.25">
      <c r="A506" s="187"/>
      <c r="B506" s="187"/>
      <c r="C506" s="187"/>
      <c r="D506" s="187"/>
      <c r="E506" s="187"/>
      <c r="F506" s="187"/>
      <c r="G506" s="187"/>
      <c r="H506" s="187"/>
      <c r="I506" s="187"/>
      <c r="J506" s="187"/>
      <c r="K506" s="187"/>
      <c r="L506" s="187"/>
      <c r="M506" s="187"/>
      <c r="N506" s="187"/>
      <c r="O506" s="187"/>
      <c r="P506" s="187"/>
      <c r="Q506" s="187"/>
      <c r="R506" s="187"/>
      <c r="S506" s="187"/>
      <c r="T506" s="187"/>
      <c r="U506" s="187"/>
      <c r="V506" s="187"/>
      <c r="W506" s="187"/>
      <c r="X506" s="187"/>
      <c r="Y506" s="187"/>
      <c r="Z506" s="187"/>
    </row>
    <row r="507" spans="1:26" ht="14.25" customHeight="1" x14ac:dyDescent="0.25">
      <c r="A507" s="187"/>
      <c r="B507" s="187"/>
      <c r="C507" s="187"/>
      <c r="D507" s="187"/>
      <c r="E507" s="187"/>
      <c r="F507" s="187"/>
      <c r="G507" s="187"/>
      <c r="H507" s="187"/>
      <c r="I507" s="187"/>
      <c r="J507" s="187"/>
      <c r="K507" s="187"/>
      <c r="L507" s="187"/>
      <c r="M507" s="187"/>
      <c r="N507" s="187"/>
      <c r="O507" s="187"/>
      <c r="P507" s="187"/>
      <c r="Q507" s="187"/>
      <c r="R507" s="187"/>
      <c r="S507" s="187"/>
      <c r="T507" s="187"/>
      <c r="U507" s="187"/>
      <c r="V507" s="187"/>
      <c r="W507" s="187"/>
      <c r="X507" s="187"/>
      <c r="Y507" s="187"/>
      <c r="Z507" s="187"/>
    </row>
    <row r="508" spans="1:26" ht="14.25" customHeight="1" x14ac:dyDescent="0.25">
      <c r="A508" s="187"/>
      <c r="B508" s="187"/>
      <c r="C508" s="187"/>
      <c r="D508" s="187"/>
      <c r="E508" s="187"/>
      <c r="F508" s="187"/>
      <c r="G508" s="187"/>
      <c r="H508" s="187"/>
      <c r="I508" s="187"/>
      <c r="J508" s="187"/>
      <c r="K508" s="187"/>
      <c r="L508" s="187"/>
      <c r="M508" s="187"/>
      <c r="N508" s="187"/>
      <c r="O508" s="187"/>
      <c r="P508" s="187"/>
      <c r="Q508" s="187"/>
      <c r="R508" s="187"/>
      <c r="S508" s="187"/>
      <c r="T508" s="187"/>
      <c r="U508" s="187"/>
      <c r="V508" s="187"/>
      <c r="W508" s="187"/>
      <c r="X508" s="187"/>
      <c r="Y508" s="187"/>
      <c r="Z508" s="187"/>
    </row>
    <row r="509" spans="1:26" ht="14.25" customHeight="1" x14ac:dyDescent="0.25">
      <c r="A509" s="187"/>
      <c r="B509" s="187"/>
      <c r="C509" s="187"/>
      <c r="D509" s="187"/>
      <c r="E509" s="187"/>
      <c r="F509" s="187"/>
      <c r="G509" s="187"/>
      <c r="H509" s="187"/>
      <c r="I509" s="187"/>
      <c r="J509" s="187"/>
      <c r="K509" s="187"/>
      <c r="L509" s="187"/>
      <c r="M509" s="187"/>
      <c r="N509" s="187"/>
      <c r="O509" s="187"/>
      <c r="P509" s="187"/>
      <c r="Q509" s="187"/>
      <c r="R509" s="187"/>
      <c r="S509" s="187"/>
      <c r="T509" s="187"/>
      <c r="U509" s="187"/>
      <c r="V509" s="187"/>
      <c r="W509" s="187"/>
      <c r="X509" s="187"/>
      <c r="Y509" s="187"/>
      <c r="Z509" s="187"/>
    </row>
    <row r="510" spans="1:26" ht="14.25" customHeight="1" x14ac:dyDescent="0.25">
      <c r="A510" s="187"/>
      <c r="B510" s="187"/>
      <c r="C510" s="187"/>
      <c r="D510" s="187"/>
      <c r="E510" s="187"/>
      <c r="F510" s="187"/>
      <c r="G510" s="187"/>
      <c r="H510" s="187"/>
      <c r="I510" s="187"/>
      <c r="J510" s="187"/>
      <c r="K510" s="187"/>
      <c r="L510" s="187"/>
      <c r="M510" s="187"/>
      <c r="N510" s="187"/>
      <c r="O510" s="187"/>
      <c r="P510" s="187"/>
      <c r="Q510" s="187"/>
      <c r="R510" s="187"/>
      <c r="S510" s="187"/>
      <c r="T510" s="187"/>
      <c r="U510" s="187"/>
      <c r="V510" s="187"/>
      <c r="W510" s="187"/>
      <c r="X510" s="187"/>
      <c r="Y510" s="187"/>
      <c r="Z510" s="187"/>
    </row>
    <row r="511" spans="1:26" ht="14.25" customHeight="1" x14ac:dyDescent="0.25">
      <c r="A511" s="187"/>
      <c r="B511" s="187"/>
      <c r="C511" s="187"/>
      <c r="D511" s="187"/>
      <c r="E511" s="187"/>
      <c r="F511" s="187"/>
      <c r="G511" s="187"/>
      <c r="H511" s="187"/>
      <c r="I511" s="187"/>
      <c r="J511" s="187"/>
      <c r="K511" s="187"/>
      <c r="L511" s="187"/>
      <c r="M511" s="187"/>
      <c r="N511" s="187"/>
      <c r="O511" s="187"/>
      <c r="P511" s="187"/>
      <c r="Q511" s="187"/>
      <c r="R511" s="187"/>
      <c r="S511" s="187"/>
      <c r="T511" s="187"/>
      <c r="U511" s="187"/>
      <c r="V511" s="187"/>
      <c r="W511" s="187"/>
      <c r="X511" s="187"/>
      <c r="Y511" s="187"/>
      <c r="Z511" s="187"/>
    </row>
    <row r="512" spans="1:26" ht="14.25" customHeight="1" x14ac:dyDescent="0.25">
      <c r="A512" s="187"/>
      <c r="B512" s="187"/>
      <c r="C512" s="187"/>
      <c r="D512" s="187"/>
      <c r="E512" s="187"/>
      <c r="F512" s="187"/>
      <c r="G512" s="187"/>
      <c r="H512" s="187"/>
      <c r="I512" s="187"/>
      <c r="J512" s="187"/>
      <c r="K512" s="187"/>
      <c r="L512" s="187"/>
      <c r="M512" s="187"/>
      <c r="N512" s="187"/>
      <c r="O512" s="187"/>
      <c r="P512" s="187"/>
      <c r="Q512" s="187"/>
      <c r="R512" s="187"/>
      <c r="S512" s="187"/>
      <c r="T512" s="187"/>
      <c r="U512" s="187"/>
      <c r="V512" s="187"/>
      <c r="W512" s="187"/>
      <c r="X512" s="187"/>
      <c r="Y512" s="187"/>
      <c r="Z512" s="187"/>
    </row>
    <row r="513" spans="1:26" ht="14.25" customHeight="1" x14ac:dyDescent="0.25">
      <c r="A513" s="187"/>
      <c r="B513" s="187"/>
      <c r="C513" s="187"/>
      <c r="D513" s="187"/>
      <c r="E513" s="187"/>
      <c r="F513" s="187"/>
      <c r="G513" s="187"/>
      <c r="H513" s="187"/>
      <c r="I513" s="187"/>
      <c r="J513" s="187"/>
      <c r="K513" s="187"/>
      <c r="L513" s="187"/>
      <c r="M513" s="187"/>
      <c r="N513" s="187"/>
      <c r="O513" s="187"/>
      <c r="P513" s="187"/>
      <c r="Q513" s="187"/>
      <c r="R513" s="187"/>
      <c r="S513" s="187"/>
      <c r="T513" s="187"/>
      <c r="U513" s="187"/>
      <c r="V513" s="187"/>
      <c r="W513" s="187"/>
      <c r="X513" s="187"/>
      <c r="Y513" s="187"/>
      <c r="Z513" s="187"/>
    </row>
    <row r="514" spans="1:26" ht="14.25" customHeight="1" x14ac:dyDescent="0.25">
      <c r="A514" s="187"/>
      <c r="B514" s="187"/>
      <c r="C514" s="187"/>
      <c r="D514" s="187"/>
      <c r="E514" s="187"/>
      <c r="F514" s="187"/>
      <c r="G514" s="187"/>
      <c r="H514" s="187"/>
      <c r="I514" s="187"/>
      <c r="J514" s="187"/>
      <c r="K514" s="187"/>
      <c r="L514" s="187"/>
      <c r="M514" s="187"/>
      <c r="N514" s="187"/>
      <c r="O514" s="187"/>
      <c r="P514" s="187"/>
      <c r="Q514" s="187"/>
      <c r="R514" s="187"/>
      <c r="S514" s="187"/>
      <c r="T514" s="187"/>
      <c r="U514" s="187"/>
      <c r="V514" s="187"/>
      <c r="W514" s="187"/>
      <c r="X514" s="187"/>
      <c r="Y514" s="187"/>
      <c r="Z514" s="187"/>
    </row>
    <row r="515" spans="1:26" ht="14.25" customHeight="1" x14ac:dyDescent="0.25">
      <c r="A515" s="187"/>
      <c r="B515" s="187"/>
      <c r="C515" s="187"/>
      <c r="D515" s="187"/>
      <c r="E515" s="187"/>
      <c r="F515" s="187"/>
      <c r="G515" s="187"/>
      <c r="H515" s="187"/>
      <c r="I515" s="187"/>
      <c r="J515" s="187"/>
      <c r="K515" s="187"/>
      <c r="L515" s="187"/>
      <c r="M515" s="187"/>
      <c r="N515" s="187"/>
      <c r="O515" s="187"/>
      <c r="P515" s="187"/>
      <c r="Q515" s="187"/>
      <c r="R515" s="187"/>
      <c r="S515" s="187"/>
      <c r="T515" s="187"/>
      <c r="U515" s="187"/>
      <c r="V515" s="187"/>
      <c r="W515" s="187"/>
      <c r="X515" s="187"/>
      <c r="Y515" s="187"/>
      <c r="Z515" s="187"/>
    </row>
    <row r="516" spans="1:26" ht="14.25" customHeight="1" x14ac:dyDescent="0.25">
      <c r="A516" s="187"/>
      <c r="B516" s="187"/>
      <c r="C516" s="187"/>
      <c r="D516" s="187"/>
      <c r="E516" s="187"/>
      <c r="F516" s="187"/>
      <c r="G516" s="187"/>
      <c r="H516" s="187"/>
      <c r="I516" s="187"/>
      <c r="J516" s="187"/>
      <c r="K516" s="187"/>
      <c r="L516" s="187"/>
      <c r="M516" s="187"/>
      <c r="N516" s="187"/>
      <c r="O516" s="187"/>
      <c r="P516" s="187"/>
      <c r="Q516" s="187"/>
      <c r="R516" s="187"/>
      <c r="S516" s="187"/>
      <c r="T516" s="187"/>
      <c r="U516" s="187"/>
      <c r="V516" s="187"/>
      <c r="W516" s="187"/>
      <c r="X516" s="187"/>
      <c r="Y516" s="187"/>
      <c r="Z516" s="187"/>
    </row>
    <row r="517" spans="1:26" ht="14.25" customHeight="1" x14ac:dyDescent="0.25">
      <c r="A517" s="187"/>
      <c r="B517" s="187"/>
      <c r="C517" s="187"/>
      <c r="D517" s="187"/>
      <c r="E517" s="187"/>
      <c r="F517" s="187"/>
      <c r="G517" s="187"/>
      <c r="H517" s="187"/>
      <c r="I517" s="187"/>
      <c r="J517" s="187"/>
      <c r="K517" s="187"/>
      <c r="L517" s="187"/>
      <c r="M517" s="187"/>
      <c r="N517" s="187"/>
      <c r="O517" s="187"/>
      <c r="P517" s="187"/>
      <c r="Q517" s="187"/>
      <c r="R517" s="187"/>
      <c r="S517" s="187"/>
      <c r="T517" s="187"/>
      <c r="U517" s="187"/>
      <c r="V517" s="187"/>
      <c r="W517" s="187"/>
      <c r="X517" s="187"/>
      <c r="Y517" s="187"/>
      <c r="Z517" s="187"/>
    </row>
    <row r="518" spans="1:26" ht="14.25" customHeight="1" x14ac:dyDescent="0.25">
      <c r="A518" s="187"/>
      <c r="B518" s="187"/>
      <c r="C518" s="187"/>
      <c r="D518" s="187"/>
      <c r="E518" s="187"/>
      <c r="F518" s="187"/>
      <c r="G518" s="187"/>
      <c r="H518" s="187"/>
      <c r="I518" s="187"/>
      <c r="J518" s="187"/>
      <c r="K518" s="187"/>
      <c r="L518" s="187"/>
      <c r="M518" s="187"/>
      <c r="N518" s="187"/>
      <c r="O518" s="187"/>
      <c r="P518" s="187"/>
      <c r="Q518" s="187"/>
      <c r="R518" s="187"/>
      <c r="S518" s="187"/>
      <c r="T518" s="187"/>
      <c r="U518" s="187"/>
      <c r="V518" s="187"/>
      <c r="W518" s="187"/>
      <c r="X518" s="187"/>
      <c r="Y518" s="187"/>
      <c r="Z518" s="187"/>
    </row>
    <row r="519" spans="1:26" ht="14.25" customHeight="1" x14ac:dyDescent="0.25">
      <c r="A519" s="187"/>
      <c r="B519" s="187"/>
      <c r="C519" s="187"/>
      <c r="D519" s="187"/>
      <c r="E519" s="187"/>
      <c r="F519" s="187"/>
      <c r="G519" s="187"/>
      <c r="H519" s="187"/>
      <c r="I519" s="187"/>
      <c r="J519" s="187"/>
      <c r="K519" s="187"/>
      <c r="L519" s="187"/>
      <c r="M519" s="187"/>
      <c r="N519" s="187"/>
      <c r="O519" s="187"/>
      <c r="P519" s="187"/>
      <c r="Q519" s="187"/>
      <c r="R519" s="187"/>
      <c r="S519" s="187"/>
      <c r="T519" s="187"/>
      <c r="U519" s="187"/>
      <c r="V519" s="187"/>
      <c r="W519" s="187"/>
      <c r="X519" s="187"/>
      <c r="Y519" s="187"/>
      <c r="Z519" s="187"/>
    </row>
    <row r="520" spans="1:26" ht="14.25" customHeight="1" x14ac:dyDescent="0.25">
      <c r="A520" s="187"/>
      <c r="B520" s="187"/>
      <c r="C520" s="187"/>
      <c r="D520" s="187"/>
      <c r="E520" s="187"/>
      <c r="F520" s="187"/>
      <c r="G520" s="187"/>
      <c r="H520" s="187"/>
      <c r="I520" s="187"/>
      <c r="J520" s="187"/>
      <c r="K520" s="187"/>
      <c r="L520" s="187"/>
      <c r="M520" s="187"/>
      <c r="N520" s="187"/>
      <c r="O520" s="187"/>
      <c r="P520" s="187"/>
      <c r="Q520" s="187"/>
      <c r="R520" s="187"/>
      <c r="S520" s="187"/>
      <c r="T520" s="187"/>
      <c r="U520" s="187"/>
      <c r="V520" s="187"/>
      <c r="W520" s="187"/>
      <c r="X520" s="187"/>
      <c r="Y520" s="187"/>
      <c r="Z520" s="187"/>
    </row>
    <row r="521" spans="1:26" ht="14.25" customHeight="1" x14ac:dyDescent="0.25">
      <c r="A521" s="187"/>
      <c r="B521" s="187"/>
      <c r="C521" s="187"/>
      <c r="D521" s="187"/>
      <c r="E521" s="187"/>
      <c r="F521" s="187"/>
      <c r="G521" s="187"/>
      <c r="H521" s="187"/>
      <c r="I521" s="187"/>
      <c r="J521" s="187"/>
      <c r="K521" s="187"/>
      <c r="L521" s="187"/>
      <c r="M521" s="187"/>
      <c r="N521" s="187"/>
      <c r="O521" s="187"/>
      <c r="P521" s="187"/>
      <c r="Q521" s="187"/>
      <c r="R521" s="187"/>
      <c r="S521" s="187"/>
      <c r="T521" s="187"/>
      <c r="U521" s="187"/>
      <c r="V521" s="187"/>
      <c r="W521" s="187"/>
      <c r="X521" s="187"/>
      <c r="Y521" s="187"/>
      <c r="Z521" s="187"/>
    </row>
    <row r="522" spans="1:26" ht="14.25" customHeight="1" x14ac:dyDescent="0.25">
      <c r="A522" s="187"/>
      <c r="B522" s="187"/>
      <c r="C522" s="187"/>
      <c r="D522" s="187"/>
      <c r="E522" s="187"/>
      <c r="F522" s="187"/>
      <c r="G522" s="187"/>
      <c r="H522" s="187"/>
      <c r="I522" s="187"/>
      <c r="J522" s="187"/>
      <c r="K522" s="187"/>
      <c r="L522" s="187"/>
      <c r="M522" s="187"/>
      <c r="N522" s="187"/>
      <c r="O522" s="187"/>
      <c r="P522" s="187"/>
      <c r="Q522" s="187"/>
      <c r="R522" s="187"/>
      <c r="S522" s="187"/>
      <c r="T522" s="187"/>
      <c r="U522" s="187"/>
      <c r="V522" s="187"/>
      <c r="W522" s="187"/>
      <c r="X522" s="187"/>
      <c r="Y522" s="187"/>
      <c r="Z522" s="187"/>
    </row>
    <row r="523" spans="1:26" ht="14.25" customHeight="1" x14ac:dyDescent="0.25">
      <c r="A523" s="187"/>
      <c r="B523" s="187"/>
      <c r="C523" s="187"/>
      <c r="D523" s="187"/>
      <c r="E523" s="187"/>
      <c r="F523" s="187"/>
      <c r="G523" s="187"/>
      <c r="H523" s="187"/>
      <c r="I523" s="187"/>
      <c r="J523" s="187"/>
      <c r="K523" s="187"/>
      <c r="L523" s="187"/>
      <c r="M523" s="187"/>
      <c r="N523" s="187"/>
      <c r="O523" s="187"/>
      <c r="P523" s="187"/>
      <c r="Q523" s="187"/>
      <c r="R523" s="187"/>
      <c r="S523" s="187"/>
      <c r="T523" s="187"/>
      <c r="U523" s="187"/>
      <c r="V523" s="187"/>
      <c r="W523" s="187"/>
      <c r="X523" s="187"/>
      <c r="Y523" s="187"/>
      <c r="Z523" s="187"/>
    </row>
    <row r="524" spans="1:26" ht="14.25" customHeight="1" x14ac:dyDescent="0.25">
      <c r="A524" s="187"/>
      <c r="B524" s="187"/>
      <c r="C524" s="187"/>
      <c r="D524" s="187"/>
      <c r="E524" s="187"/>
      <c r="F524" s="187"/>
      <c r="G524" s="187"/>
      <c r="H524" s="187"/>
      <c r="I524" s="187"/>
      <c r="J524" s="187"/>
      <c r="K524" s="187"/>
      <c r="L524" s="187"/>
      <c r="M524" s="187"/>
      <c r="N524" s="187"/>
      <c r="O524" s="187"/>
      <c r="P524" s="187"/>
      <c r="Q524" s="187"/>
      <c r="R524" s="187"/>
      <c r="S524" s="187"/>
      <c r="T524" s="187"/>
      <c r="U524" s="187"/>
      <c r="V524" s="187"/>
      <c r="W524" s="187"/>
      <c r="X524" s="187"/>
      <c r="Y524" s="187"/>
      <c r="Z524" s="187"/>
    </row>
    <row r="525" spans="1:26" ht="14.25" customHeight="1" x14ac:dyDescent="0.25">
      <c r="A525" s="187"/>
      <c r="B525" s="187"/>
      <c r="C525" s="187"/>
      <c r="D525" s="187"/>
      <c r="E525" s="187"/>
      <c r="F525" s="187"/>
      <c r="G525" s="187"/>
      <c r="H525" s="187"/>
      <c r="I525" s="187"/>
      <c r="J525" s="187"/>
      <c r="K525" s="187"/>
      <c r="L525" s="187"/>
      <c r="M525" s="187"/>
      <c r="N525" s="187"/>
      <c r="O525" s="187"/>
      <c r="P525" s="187"/>
      <c r="Q525" s="187"/>
      <c r="R525" s="187"/>
      <c r="S525" s="187"/>
      <c r="T525" s="187"/>
      <c r="U525" s="187"/>
      <c r="V525" s="187"/>
      <c r="W525" s="187"/>
      <c r="X525" s="187"/>
      <c r="Y525" s="187"/>
      <c r="Z525" s="187"/>
    </row>
    <row r="526" spans="1:26" ht="14.25" customHeight="1" x14ac:dyDescent="0.25">
      <c r="A526" s="187"/>
      <c r="B526" s="187"/>
      <c r="C526" s="187"/>
      <c r="D526" s="187"/>
      <c r="E526" s="187"/>
      <c r="F526" s="187"/>
      <c r="G526" s="187"/>
      <c r="H526" s="187"/>
      <c r="I526" s="187"/>
      <c r="J526" s="187"/>
      <c r="K526" s="187"/>
      <c r="L526" s="187"/>
      <c r="M526" s="187"/>
      <c r="N526" s="187"/>
      <c r="O526" s="187"/>
      <c r="P526" s="187"/>
      <c r="Q526" s="187"/>
      <c r="R526" s="187"/>
      <c r="S526" s="187"/>
      <c r="T526" s="187"/>
      <c r="U526" s="187"/>
      <c r="V526" s="187"/>
      <c r="W526" s="187"/>
      <c r="X526" s="187"/>
      <c r="Y526" s="187"/>
      <c r="Z526" s="187"/>
    </row>
    <row r="527" spans="1:26" ht="14.25" customHeight="1" x14ac:dyDescent="0.25">
      <c r="A527" s="187"/>
      <c r="B527" s="187"/>
      <c r="C527" s="187"/>
      <c r="D527" s="187"/>
      <c r="E527" s="187"/>
      <c r="F527" s="187"/>
      <c r="G527" s="187"/>
      <c r="H527" s="187"/>
      <c r="I527" s="187"/>
      <c r="J527" s="187"/>
      <c r="K527" s="187"/>
      <c r="L527" s="187"/>
      <c r="M527" s="187"/>
      <c r="N527" s="187"/>
      <c r="O527" s="187"/>
      <c r="P527" s="187"/>
      <c r="Q527" s="187"/>
      <c r="R527" s="187"/>
      <c r="S527" s="187"/>
      <c r="T527" s="187"/>
      <c r="U527" s="187"/>
      <c r="V527" s="187"/>
      <c r="W527" s="187"/>
      <c r="X527" s="187"/>
      <c r="Y527" s="187"/>
      <c r="Z527" s="187"/>
    </row>
    <row r="528" spans="1:26" ht="14.25" customHeight="1" x14ac:dyDescent="0.25">
      <c r="A528" s="187"/>
      <c r="B528" s="187"/>
      <c r="C528" s="187"/>
      <c r="D528" s="187"/>
      <c r="E528" s="187"/>
      <c r="F528" s="187"/>
      <c r="G528" s="187"/>
      <c r="H528" s="187"/>
      <c r="I528" s="187"/>
      <c r="J528" s="187"/>
      <c r="K528" s="187"/>
      <c r="L528" s="187"/>
      <c r="M528" s="187"/>
      <c r="N528" s="187"/>
      <c r="O528" s="187"/>
      <c r="P528" s="187"/>
      <c r="Q528" s="187"/>
      <c r="R528" s="187"/>
      <c r="S528" s="187"/>
      <c r="T528" s="187"/>
      <c r="U528" s="187"/>
      <c r="V528" s="187"/>
      <c r="W528" s="187"/>
      <c r="X528" s="187"/>
      <c r="Y528" s="187"/>
      <c r="Z528" s="187"/>
    </row>
    <row r="529" spans="1:26" ht="14.25" customHeight="1" x14ac:dyDescent="0.25">
      <c r="A529" s="187"/>
      <c r="B529" s="187"/>
      <c r="C529" s="187"/>
      <c r="D529" s="187"/>
      <c r="E529" s="187"/>
      <c r="F529" s="187"/>
      <c r="G529" s="187"/>
      <c r="H529" s="187"/>
      <c r="I529" s="187"/>
      <c r="J529" s="187"/>
      <c r="K529" s="187"/>
      <c r="L529" s="187"/>
      <c r="M529" s="187"/>
      <c r="N529" s="187"/>
      <c r="O529" s="187"/>
      <c r="P529" s="187"/>
      <c r="Q529" s="187"/>
      <c r="R529" s="187"/>
      <c r="S529" s="187"/>
      <c r="T529" s="187"/>
      <c r="U529" s="187"/>
      <c r="V529" s="187"/>
      <c r="W529" s="187"/>
      <c r="X529" s="187"/>
      <c r="Y529" s="187"/>
      <c r="Z529" s="187"/>
    </row>
    <row r="530" spans="1:26" ht="14.25" customHeight="1" x14ac:dyDescent="0.25">
      <c r="A530" s="187"/>
      <c r="B530" s="187"/>
      <c r="C530" s="187"/>
      <c r="D530" s="187"/>
      <c r="E530" s="187"/>
      <c r="F530" s="187"/>
      <c r="G530" s="187"/>
      <c r="H530" s="187"/>
      <c r="I530" s="187"/>
      <c r="J530" s="187"/>
      <c r="K530" s="187"/>
      <c r="L530" s="187"/>
      <c r="M530" s="187"/>
      <c r="N530" s="187"/>
      <c r="O530" s="187"/>
      <c r="P530" s="187"/>
      <c r="Q530" s="187"/>
      <c r="R530" s="187"/>
      <c r="S530" s="187"/>
      <c r="T530" s="187"/>
      <c r="U530" s="187"/>
      <c r="V530" s="187"/>
      <c r="W530" s="187"/>
      <c r="X530" s="187"/>
      <c r="Y530" s="187"/>
      <c r="Z530" s="187"/>
    </row>
    <row r="531" spans="1:26" ht="14.25" customHeight="1" x14ac:dyDescent="0.25">
      <c r="A531" s="187"/>
      <c r="B531" s="187"/>
      <c r="C531" s="187"/>
      <c r="D531" s="187"/>
      <c r="E531" s="187"/>
      <c r="F531" s="187"/>
      <c r="G531" s="187"/>
      <c r="H531" s="187"/>
      <c r="I531" s="187"/>
      <c r="J531" s="187"/>
      <c r="K531" s="187"/>
      <c r="L531" s="187"/>
      <c r="M531" s="187"/>
      <c r="N531" s="187"/>
      <c r="O531" s="187"/>
      <c r="P531" s="187"/>
      <c r="Q531" s="187"/>
      <c r="R531" s="187"/>
      <c r="S531" s="187"/>
      <c r="T531" s="187"/>
      <c r="U531" s="187"/>
      <c r="V531" s="187"/>
      <c r="W531" s="187"/>
      <c r="X531" s="187"/>
      <c r="Y531" s="187"/>
      <c r="Z531" s="187"/>
    </row>
    <row r="532" spans="1:26" ht="14.25" customHeight="1" x14ac:dyDescent="0.25">
      <c r="A532" s="187"/>
      <c r="B532" s="187"/>
      <c r="C532" s="187"/>
      <c r="D532" s="187"/>
      <c r="E532" s="187"/>
      <c r="F532" s="187"/>
      <c r="G532" s="187"/>
      <c r="H532" s="187"/>
      <c r="I532" s="187"/>
      <c r="J532" s="187"/>
      <c r="K532" s="187"/>
      <c r="L532" s="187"/>
      <c r="M532" s="187"/>
      <c r="N532" s="187"/>
      <c r="O532" s="187"/>
      <c r="P532" s="187"/>
      <c r="Q532" s="187"/>
      <c r="R532" s="187"/>
      <c r="S532" s="187"/>
      <c r="T532" s="187"/>
      <c r="U532" s="187"/>
      <c r="V532" s="187"/>
      <c r="W532" s="187"/>
      <c r="X532" s="187"/>
      <c r="Y532" s="187"/>
      <c r="Z532" s="187"/>
    </row>
    <row r="533" spans="1:26" ht="14.25" customHeight="1" x14ac:dyDescent="0.25">
      <c r="A533" s="187"/>
      <c r="B533" s="187"/>
      <c r="C533" s="187"/>
      <c r="D533" s="187"/>
      <c r="E533" s="187"/>
      <c r="F533" s="187"/>
      <c r="G533" s="187"/>
      <c r="H533" s="187"/>
      <c r="I533" s="187"/>
      <c r="J533" s="187"/>
      <c r="K533" s="187"/>
      <c r="L533" s="187"/>
      <c r="M533" s="187"/>
      <c r="N533" s="187"/>
      <c r="O533" s="187"/>
      <c r="P533" s="187"/>
      <c r="Q533" s="187"/>
      <c r="R533" s="187"/>
      <c r="S533" s="187"/>
      <c r="T533" s="187"/>
      <c r="U533" s="187"/>
      <c r="V533" s="187"/>
      <c r="W533" s="187"/>
      <c r="X533" s="187"/>
      <c r="Y533" s="187"/>
      <c r="Z533" s="187"/>
    </row>
    <row r="534" spans="1:26" ht="14.25" customHeight="1" x14ac:dyDescent="0.25">
      <c r="A534" s="187"/>
      <c r="B534" s="187"/>
      <c r="C534" s="187"/>
      <c r="D534" s="187"/>
      <c r="E534" s="187"/>
      <c r="F534" s="187"/>
      <c r="G534" s="187"/>
      <c r="H534" s="187"/>
      <c r="I534" s="187"/>
      <c r="J534" s="187"/>
      <c r="K534" s="187"/>
      <c r="L534" s="187"/>
      <c r="M534" s="187"/>
      <c r="N534" s="187"/>
      <c r="O534" s="187"/>
      <c r="P534" s="187"/>
      <c r="Q534" s="187"/>
      <c r="R534" s="187"/>
      <c r="S534" s="187"/>
      <c r="T534" s="187"/>
      <c r="U534" s="187"/>
      <c r="V534" s="187"/>
      <c r="W534" s="187"/>
      <c r="X534" s="187"/>
      <c r="Y534" s="187"/>
      <c r="Z534" s="187"/>
    </row>
    <row r="535" spans="1:26" ht="14.25" customHeight="1" x14ac:dyDescent="0.25">
      <c r="A535" s="187"/>
      <c r="B535" s="187"/>
      <c r="C535" s="187"/>
      <c r="D535" s="187"/>
      <c r="E535" s="187"/>
      <c r="F535" s="187"/>
      <c r="G535" s="187"/>
      <c r="H535" s="187"/>
      <c r="I535" s="187"/>
      <c r="J535" s="187"/>
      <c r="K535" s="187"/>
      <c r="L535" s="187"/>
      <c r="M535" s="187"/>
      <c r="N535" s="187"/>
      <c r="O535" s="187"/>
      <c r="P535" s="187"/>
      <c r="Q535" s="187"/>
      <c r="R535" s="187"/>
      <c r="S535" s="187"/>
      <c r="T535" s="187"/>
      <c r="U535" s="187"/>
      <c r="V535" s="187"/>
      <c r="W535" s="187"/>
      <c r="X535" s="187"/>
      <c r="Y535" s="187"/>
      <c r="Z535" s="187"/>
    </row>
    <row r="536" spans="1:26" ht="14.25" customHeight="1" x14ac:dyDescent="0.25">
      <c r="A536" s="187"/>
      <c r="B536" s="187"/>
      <c r="C536" s="187"/>
      <c r="D536" s="187"/>
      <c r="E536" s="187"/>
      <c r="F536" s="187"/>
      <c r="G536" s="187"/>
      <c r="H536" s="187"/>
      <c r="I536" s="187"/>
      <c r="J536" s="187"/>
      <c r="K536" s="187"/>
      <c r="L536" s="187"/>
      <c r="M536" s="187"/>
      <c r="N536" s="187"/>
      <c r="O536" s="187"/>
      <c r="P536" s="187"/>
      <c r="Q536" s="187"/>
      <c r="R536" s="187"/>
      <c r="S536" s="187"/>
      <c r="T536" s="187"/>
      <c r="U536" s="187"/>
      <c r="V536" s="187"/>
      <c r="W536" s="187"/>
      <c r="X536" s="187"/>
      <c r="Y536" s="187"/>
      <c r="Z536" s="187"/>
    </row>
    <row r="537" spans="1:26" ht="14.25" customHeight="1" x14ac:dyDescent="0.25">
      <c r="A537" s="187"/>
      <c r="B537" s="187"/>
      <c r="C537" s="187"/>
      <c r="D537" s="187"/>
      <c r="E537" s="187"/>
      <c r="F537" s="187"/>
      <c r="G537" s="187"/>
      <c r="H537" s="187"/>
      <c r="I537" s="187"/>
      <c r="J537" s="187"/>
      <c r="K537" s="187"/>
      <c r="L537" s="187"/>
      <c r="M537" s="187"/>
      <c r="N537" s="187"/>
      <c r="O537" s="187"/>
      <c r="P537" s="187"/>
      <c r="Q537" s="187"/>
      <c r="R537" s="187"/>
      <c r="S537" s="187"/>
      <c r="T537" s="187"/>
      <c r="U537" s="187"/>
      <c r="V537" s="187"/>
      <c r="W537" s="187"/>
      <c r="X537" s="187"/>
      <c r="Y537" s="187"/>
      <c r="Z537" s="187"/>
    </row>
    <row r="538" spans="1:26" ht="14.25" customHeight="1" x14ac:dyDescent="0.25">
      <c r="A538" s="187"/>
      <c r="B538" s="187"/>
      <c r="C538" s="187"/>
      <c r="D538" s="187"/>
      <c r="E538" s="187"/>
      <c r="F538" s="187"/>
      <c r="G538" s="187"/>
      <c r="H538" s="187"/>
      <c r="I538" s="187"/>
      <c r="J538" s="187"/>
      <c r="K538" s="187"/>
      <c r="L538" s="187"/>
      <c r="M538" s="187"/>
      <c r="N538" s="187"/>
      <c r="O538" s="187"/>
      <c r="P538" s="187"/>
      <c r="Q538" s="187"/>
      <c r="R538" s="187"/>
      <c r="S538" s="187"/>
      <c r="T538" s="187"/>
      <c r="U538" s="187"/>
      <c r="V538" s="187"/>
      <c r="W538" s="187"/>
      <c r="X538" s="187"/>
      <c r="Y538" s="187"/>
      <c r="Z538" s="187"/>
    </row>
    <row r="539" spans="1:26" ht="14.25" customHeight="1" x14ac:dyDescent="0.25">
      <c r="A539" s="187"/>
      <c r="B539" s="187"/>
      <c r="C539" s="187"/>
      <c r="D539" s="187"/>
      <c r="E539" s="187"/>
      <c r="F539" s="187"/>
      <c r="G539" s="187"/>
      <c r="H539" s="187"/>
      <c r="I539" s="187"/>
      <c r="J539" s="187"/>
      <c r="K539" s="187"/>
      <c r="L539" s="187"/>
      <c r="M539" s="187"/>
      <c r="N539" s="187"/>
      <c r="O539" s="187"/>
      <c r="P539" s="187"/>
      <c r="Q539" s="187"/>
      <c r="R539" s="187"/>
      <c r="S539" s="187"/>
      <c r="T539" s="187"/>
      <c r="U539" s="187"/>
      <c r="V539" s="187"/>
      <c r="W539" s="187"/>
      <c r="X539" s="187"/>
      <c r="Y539" s="187"/>
      <c r="Z539" s="187"/>
    </row>
    <row r="540" spans="1:26" ht="14.25" customHeight="1" x14ac:dyDescent="0.25">
      <c r="A540" s="187"/>
      <c r="B540" s="187"/>
      <c r="C540" s="187"/>
      <c r="D540" s="187"/>
      <c r="E540" s="187"/>
      <c r="F540" s="187"/>
      <c r="G540" s="187"/>
      <c r="H540" s="187"/>
      <c r="I540" s="187"/>
      <c r="J540" s="187"/>
      <c r="K540" s="187"/>
      <c r="L540" s="187"/>
      <c r="M540" s="187"/>
      <c r="N540" s="187"/>
      <c r="O540" s="187"/>
      <c r="P540" s="187"/>
      <c r="Q540" s="187"/>
      <c r="R540" s="187"/>
      <c r="S540" s="187"/>
      <c r="T540" s="187"/>
      <c r="U540" s="187"/>
      <c r="V540" s="187"/>
      <c r="W540" s="187"/>
      <c r="X540" s="187"/>
      <c r="Y540" s="187"/>
      <c r="Z540" s="187"/>
    </row>
    <row r="541" spans="1:26" ht="14.25" customHeight="1" x14ac:dyDescent="0.25">
      <c r="A541" s="187"/>
      <c r="B541" s="187"/>
      <c r="C541" s="187"/>
      <c r="D541" s="187"/>
      <c r="E541" s="187"/>
      <c r="F541" s="187"/>
      <c r="G541" s="187"/>
      <c r="H541" s="187"/>
      <c r="I541" s="187"/>
      <c r="J541" s="187"/>
      <c r="K541" s="187"/>
      <c r="L541" s="187"/>
      <c r="M541" s="187"/>
      <c r="N541" s="187"/>
      <c r="O541" s="187"/>
      <c r="P541" s="187"/>
      <c r="Q541" s="187"/>
      <c r="R541" s="187"/>
      <c r="S541" s="187"/>
      <c r="T541" s="187"/>
      <c r="U541" s="187"/>
      <c r="V541" s="187"/>
      <c r="W541" s="187"/>
      <c r="X541" s="187"/>
      <c r="Y541" s="187"/>
      <c r="Z541" s="187"/>
    </row>
    <row r="542" spans="1:26" ht="14.25" customHeight="1" x14ac:dyDescent="0.25">
      <c r="A542" s="187"/>
      <c r="B542" s="187"/>
      <c r="C542" s="187"/>
      <c r="D542" s="187"/>
      <c r="E542" s="187"/>
      <c r="F542" s="187"/>
      <c r="G542" s="187"/>
      <c r="H542" s="187"/>
      <c r="I542" s="187"/>
      <c r="J542" s="187"/>
      <c r="K542" s="187"/>
      <c r="L542" s="187"/>
      <c r="M542" s="187"/>
      <c r="N542" s="187"/>
      <c r="O542" s="187"/>
      <c r="P542" s="187"/>
      <c r="Q542" s="187"/>
      <c r="R542" s="187"/>
      <c r="S542" s="187"/>
      <c r="T542" s="187"/>
      <c r="U542" s="187"/>
      <c r="V542" s="187"/>
      <c r="W542" s="187"/>
      <c r="X542" s="187"/>
      <c r="Y542" s="187"/>
      <c r="Z542" s="187"/>
    </row>
    <row r="543" spans="1:26" ht="14.25" customHeight="1" x14ac:dyDescent="0.25">
      <c r="A543" s="187"/>
      <c r="B543" s="187"/>
      <c r="C543" s="187"/>
      <c r="D543" s="187"/>
      <c r="E543" s="187"/>
      <c r="F543" s="187"/>
      <c r="G543" s="187"/>
      <c r="H543" s="187"/>
      <c r="I543" s="187"/>
      <c r="J543" s="187"/>
      <c r="K543" s="187"/>
      <c r="L543" s="187"/>
      <c r="M543" s="187"/>
      <c r="N543" s="187"/>
      <c r="O543" s="187"/>
      <c r="P543" s="187"/>
      <c r="Q543" s="187"/>
      <c r="R543" s="187"/>
      <c r="S543" s="187"/>
      <c r="T543" s="187"/>
      <c r="U543" s="187"/>
      <c r="V543" s="187"/>
      <c r="W543" s="187"/>
      <c r="X543" s="187"/>
      <c r="Y543" s="187"/>
      <c r="Z543" s="187"/>
    </row>
    <row r="544" spans="1:26" ht="14.25" customHeight="1" x14ac:dyDescent="0.25">
      <c r="A544" s="187"/>
      <c r="B544" s="187"/>
      <c r="C544" s="187"/>
      <c r="D544" s="187"/>
      <c r="E544" s="187"/>
      <c r="F544" s="187"/>
      <c r="G544" s="187"/>
      <c r="H544" s="187"/>
      <c r="I544" s="187"/>
      <c r="J544" s="187"/>
      <c r="K544" s="187"/>
      <c r="L544" s="187"/>
      <c r="M544" s="187"/>
      <c r="N544" s="187"/>
      <c r="O544" s="187"/>
      <c r="P544" s="187"/>
      <c r="Q544" s="187"/>
      <c r="R544" s="187"/>
      <c r="S544" s="187"/>
      <c r="T544" s="187"/>
      <c r="U544" s="187"/>
      <c r="V544" s="187"/>
      <c r="W544" s="187"/>
      <c r="X544" s="187"/>
      <c r="Y544" s="187"/>
      <c r="Z544" s="187"/>
    </row>
    <row r="545" spans="1:26" ht="14.25" customHeight="1" x14ac:dyDescent="0.25">
      <c r="A545" s="187"/>
      <c r="B545" s="187"/>
      <c r="C545" s="187"/>
      <c r="D545" s="187"/>
      <c r="E545" s="187"/>
      <c r="F545" s="187"/>
      <c r="G545" s="187"/>
      <c r="H545" s="187"/>
      <c r="I545" s="187"/>
      <c r="J545" s="187"/>
      <c r="K545" s="187"/>
      <c r="L545" s="187"/>
      <c r="M545" s="187"/>
      <c r="N545" s="187"/>
      <c r="O545" s="187"/>
      <c r="P545" s="187"/>
      <c r="Q545" s="187"/>
      <c r="R545" s="187"/>
      <c r="S545" s="187"/>
      <c r="T545" s="187"/>
      <c r="U545" s="187"/>
      <c r="V545" s="187"/>
      <c r="W545" s="187"/>
      <c r="X545" s="187"/>
      <c r="Y545" s="187"/>
      <c r="Z545" s="187"/>
    </row>
    <row r="546" spans="1:26" ht="14.25" customHeight="1" x14ac:dyDescent="0.25">
      <c r="A546" s="187"/>
      <c r="B546" s="187"/>
      <c r="C546" s="187"/>
      <c r="D546" s="187"/>
      <c r="E546" s="187"/>
      <c r="F546" s="187"/>
      <c r="G546" s="187"/>
      <c r="H546" s="187"/>
      <c r="I546" s="187"/>
      <c r="J546" s="187"/>
      <c r="K546" s="187"/>
      <c r="L546" s="187"/>
      <c r="M546" s="187"/>
      <c r="N546" s="187"/>
      <c r="O546" s="187"/>
      <c r="P546" s="187"/>
      <c r="Q546" s="187"/>
      <c r="R546" s="187"/>
      <c r="S546" s="187"/>
      <c r="T546" s="187"/>
      <c r="U546" s="187"/>
      <c r="V546" s="187"/>
      <c r="W546" s="187"/>
      <c r="X546" s="187"/>
      <c r="Y546" s="187"/>
      <c r="Z546" s="187"/>
    </row>
    <row r="547" spans="1:26" ht="14.25" customHeight="1" x14ac:dyDescent="0.25">
      <c r="A547" s="187"/>
      <c r="B547" s="187"/>
      <c r="C547" s="187"/>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7"/>
      <c r="Z547" s="187"/>
    </row>
    <row r="548" spans="1:26" ht="14.25" customHeight="1" x14ac:dyDescent="0.25">
      <c r="A548" s="187"/>
      <c r="B548" s="187"/>
      <c r="C548" s="187"/>
      <c r="D548" s="187"/>
      <c r="E548" s="187"/>
      <c r="F548" s="187"/>
      <c r="G548" s="187"/>
      <c r="H548" s="187"/>
      <c r="I548" s="187"/>
      <c r="J548" s="187"/>
      <c r="K548" s="187"/>
      <c r="L548" s="187"/>
      <c r="M548" s="187"/>
      <c r="N548" s="187"/>
      <c r="O548" s="187"/>
      <c r="P548" s="187"/>
      <c r="Q548" s="187"/>
      <c r="R548" s="187"/>
      <c r="S548" s="187"/>
      <c r="T548" s="187"/>
      <c r="U548" s="187"/>
      <c r="V548" s="187"/>
      <c r="W548" s="187"/>
      <c r="X548" s="187"/>
      <c r="Y548" s="187"/>
      <c r="Z548" s="187"/>
    </row>
    <row r="549" spans="1:26" ht="14.25" customHeight="1" x14ac:dyDescent="0.25">
      <c r="A549" s="187"/>
      <c r="B549" s="187"/>
      <c r="C549" s="187"/>
      <c r="D549" s="187"/>
      <c r="E549" s="187"/>
      <c r="F549" s="187"/>
      <c r="G549" s="187"/>
      <c r="H549" s="187"/>
      <c r="I549" s="187"/>
      <c r="J549" s="187"/>
      <c r="K549" s="187"/>
      <c r="L549" s="187"/>
      <c r="M549" s="187"/>
      <c r="N549" s="187"/>
      <c r="O549" s="187"/>
      <c r="P549" s="187"/>
      <c r="Q549" s="187"/>
      <c r="R549" s="187"/>
      <c r="S549" s="187"/>
      <c r="T549" s="187"/>
      <c r="U549" s="187"/>
      <c r="V549" s="187"/>
      <c r="W549" s="187"/>
      <c r="X549" s="187"/>
      <c r="Y549" s="187"/>
      <c r="Z549" s="187"/>
    </row>
    <row r="550" spans="1:26" ht="14.25" customHeight="1" x14ac:dyDescent="0.25">
      <c r="A550" s="187"/>
      <c r="B550" s="187"/>
      <c r="C550" s="187"/>
      <c r="D550" s="187"/>
      <c r="E550" s="187"/>
      <c r="F550" s="187"/>
      <c r="G550" s="187"/>
      <c r="H550" s="187"/>
      <c r="I550" s="187"/>
      <c r="J550" s="187"/>
      <c r="K550" s="187"/>
      <c r="L550" s="187"/>
      <c r="M550" s="187"/>
      <c r="N550" s="187"/>
      <c r="O550" s="187"/>
      <c r="P550" s="187"/>
      <c r="Q550" s="187"/>
      <c r="R550" s="187"/>
      <c r="S550" s="187"/>
      <c r="T550" s="187"/>
      <c r="U550" s="187"/>
      <c r="V550" s="187"/>
      <c r="W550" s="187"/>
      <c r="X550" s="187"/>
      <c r="Y550" s="187"/>
      <c r="Z550" s="187"/>
    </row>
    <row r="551" spans="1:26" ht="14.25" customHeight="1" x14ac:dyDescent="0.25">
      <c r="A551" s="187"/>
      <c r="B551" s="187"/>
      <c r="C551" s="187"/>
      <c r="D551" s="187"/>
      <c r="E551" s="187"/>
      <c r="F551" s="187"/>
      <c r="G551" s="187"/>
      <c r="H551" s="187"/>
      <c r="I551" s="187"/>
      <c r="J551" s="187"/>
      <c r="K551" s="187"/>
      <c r="L551" s="187"/>
      <c r="M551" s="187"/>
      <c r="N551" s="187"/>
      <c r="O551" s="187"/>
      <c r="P551" s="187"/>
      <c r="Q551" s="187"/>
      <c r="R551" s="187"/>
      <c r="S551" s="187"/>
      <c r="T551" s="187"/>
      <c r="U551" s="187"/>
      <c r="V551" s="187"/>
      <c r="W551" s="187"/>
      <c r="X551" s="187"/>
      <c r="Y551" s="187"/>
      <c r="Z551" s="187"/>
    </row>
    <row r="552" spans="1:26" ht="14.25" customHeight="1" x14ac:dyDescent="0.25">
      <c r="A552" s="187"/>
      <c r="B552" s="187"/>
      <c r="C552" s="187"/>
      <c r="D552" s="187"/>
      <c r="E552" s="187"/>
      <c r="F552" s="187"/>
      <c r="G552" s="187"/>
      <c r="H552" s="187"/>
      <c r="I552" s="187"/>
      <c r="J552" s="187"/>
      <c r="K552" s="187"/>
      <c r="L552" s="187"/>
      <c r="M552" s="187"/>
      <c r="N552" s="187"/>
      <c r="O552" s="187"/>
      <c r="P552" s="187"/>
      <c r="Q552" s="187"/>
      <c r="R552" s="187"/>
      <c r="S552" s="187"/>
      <c r="T552" s="187"/>
      <c r="U552" s="187"/>
      <c r="V552" s="187"/>
      <c r="W552" s="187"/>
      <c r="X552" s="187"/>
      <c r="Y552" s="187"/>
      <c r="Z552" s="187"/>
    </row>
    <row r="553" spans="1:26" ht="14.25" customHeight="1" x14ac:dyDescent="0.25">
      <c r="A553" s="187"/>
      <c r="B553" s="187"/>
      <c r="C553" s="187"/>
      <c r="D553" s="187"/>
      <c r="E553" s="187"/>
      <c r="F553" s="187"/>
      <c r="G553" s="187"/>
      <c r="H553" s="187"/>
      <c r="I553" s="187"/>
      <c r="J553" s="187"/>
      <c r="K553" s="187"/>
      <c r="L553" s="187"/>
      <c r="M553" s="187"/>
      <c r="N553" s="187"/>
      <c r="O553" s="187"/>
      <c r="P553" s="187"/>
      <c r="Q553" s="187"/>
      <c r="R553" s="187"/>
      <c r="S553" s="187"/>
      <c r="T553" s="187"/>
      <c r="U553" s="187"/>
      <c r="V553" s="187"/>
      <c r="W553" s="187"/>
      <c r="X553" s="187"/>
      <c r="Y553" s="187"/>
      <c r="Z553" s="187"/>
    </row>
    <row r="554" spans="1:26" ht="14.25" customHeight="1" x14ac:dyDescent="0.25">
      <c r="A554" s="187"/>
      <c r="B554" s="187"/>
      <c r="C554" s="187"/>
      <c r="D554" s="187"/>
      <c r="E554" s="187"/>
      <c r="F554" s="187"/>
      <c r="G554" s="187"/>
      <c r="H554" s="187"/>
      <c r="I554" s="187"/>
      <c r="J554" s="187"/>
      <c r="K554" s="187"/>
      <c r="L554" s="187"/>
      <c r="M554" s="187"/>
      <c r="N554" s="187"/>
      <c r="O554" s="187"/>
      <c r="P554" s="187"/>
      <c r="Q554" s="187"/>
      <c r="R554" s="187"/>
      <c r="S554" s="187"/>
      <c r="T554" s="187"/>
      <c r="U554" s="187"/>
      <c r="V554" s="187"/>
      <c r="W554" s="187"/>
      <c r="X554" s="187"/>
      <c r="Y554" s="187"/>
      <c r="Z554" s="187"/>
    </row>
    <row r="555" spans="1:26" ht="14.25" customHeight="1" x14ac:dyDescent="0.25">
      <c r="A555" s="187"/>
      <c r="B555" s="187"/>
      <c r="C555" s="187"/>
      <c r="D555" s="187"/>
      <c r="E555" s="187"/>
      <c r="F555" s="187"/>
      <c r="G555" s="187"/>
      <c r="H555" s="187"/>
      <c r="I555" s="187"/>
      <c r="J555" s="187"/>
      <c r="K555" s="187"/>
      <c r="L555" s="187"/>
      <c r="M555" s="187"/>
      <c r="N555" s="187"/>
      <c r="O555" s="187"/>
      <c r="P555" s="187"/>
      <c r="Q555" s="187"/>
      <c r="R555" s="187"/>
      <c r="S555" s="187"/>
      <c r="T555" s="187"/>
      <c r="U555" s="187"/>
      <c r="V555" s="187"/>
      <c r="W555" s="187"/>
      <c r="X555" s="187"/>
      <c r="Y555" s="187"/>
      <c r="Z555" s="187"/>
    </row>
    <row r="556" spans="1:26" ht="14.25" customHeight="1" x14ac:dyDescent="0.25">
      <c r="A556" s="187"/>
      <c r="B556" s="187"/>
      <c r="C556" s="187"/>
      <c r="D556" s="187"/>
      <c r="E556" s="187"/>
      <c r="F556" s="187"/>
      <c r="G556" s="187"/>
      <c r="H556" s="187"/>
      <c r="I556" s="187"/>
      <c r="J556" s="187"/>
      <c r="K556" s="187"/>
      <c r="L556" s="187"/>
      <c r="M556" s="187"/>
      <c r="N556" s="187"/>
      <c r="O556" s="187"/>
      <c r="P556" s="187"/>
      <c r="Q556" s="187"/>
      <c r="R556" s="187"/>
      <c r="S556" s="187"/>
      <c r="T556" s="187"/>
      <c r="U556" s="187"/>
      <c r="V556" s="187"/>
      <c r="W556" s="187"/>
      <c r="X556" s="187"/>
      <c r="Y556" s="187"/>
      <c r="Z556" s="187"/>
    </row>
    <row r="557" spans="1:26" ht="14.25" customHeight="1" x14ac:dyDescent="0.25">
      <c r="A557" s="187"/>
      <c r="B557" s="187"/>
      <c r="C557" s="187"/>
      <c r="D557" s="187"/>
      <c r="E557" s="187"/>
      <c r="F557" s="187"/>
      <c r="G557" s="187"/>
      <c r="H557" s="187"/>
      <c r="I557" s="187"/>
      <c r="J557" s="187"/>
      <c r="K557" s="187"/>
      <c r="L557" s="187"/>
      <c r="M557" s="187"/>
      <c r="N557" s="187"/>
      <c r="O557" s="187"/>
      <c r="P557" s="187"/>
      <c r="Q557" s="187"/>
      <c r="R557" s="187"/>
      <c r="S557" s="187"/>
      <c r="T557" s="187"/>
      <c r="U557" s="187"/>
      <c r="V557" s="187"/>
      <c r="W557" s="187"/>
      <c r="X557" s="187"/>
      <c r="Y557" s="187"/>
      <c r="Z557" s="187"/>
    </row>
    <row r="558" spans="1:26" ht="14.25" customHeight="1" x14ac:dyDescent="0.25">
      <c r="A558" s="187"/>
      <c r="B558" s="187"/>
      <c r="C558" s="187"/>
      <c r="D558" s="187"/>
      <c r="E558" s="187"/>
      <c r="F558" s="187"/>
      <c r="G558" s="187"/>
      <c r="H558" s="187"/>
      <c r="I558" s="187"/>
      <c r="J558" s="187"/>
      <c r="K558" s="187"/>
      <c r="L558" s="187"/>
      <c r="M558" s="187"/>
      <c r="N558" s="187"/>
      <c r="O558" s="187"/>
      <c r="P558" s="187"/>
      <c r="Q558" s="187"/>
      <c r="R558" s="187"/>
      <c r="S558" s="187"/>
      <c r="T558" s="187"/>
      <c r="U558" s="187"/>
      <c r="V558" s="187"/>
      <c r="W558" s="187"/>
      <c r="X558" s="187"/>
      <c r="Y558" s="187"/>
      <c r="Z558" s="187"/>
    </row>
    <row r="559" spans="1:26" ht="14.25" customHeight="1" x14ac:dyDescent="0.25">
      <c r="A559" s="187"/>
      <c r="B559" s="187"/>
      <c r="C559" s="187"/>
      <c r="D559" s="187"/>
      <c r="E559" s="187"/>
      <c r="F559" s="187"/>
      <c r="G559" s="187"/>
      <c r="H559" s="187"/>
      <c r="I559" s="187"/>
      <c r="J559" s="187"/>
      <c r="K559" s="187"/>
      <c r="L559" s="187"/>
      <c r="M559" s="187"/>
      <c r="N559" s="187"/>
      <c r="O559" s="187"/>
      <c r="P559" s="187"/>
      <c r="Q559" s="187"/>
      <c r="R559" s="187"/>
      <c r="S559" s="187"/>
      <c r="T559" s="187"/>
      <c r="U559" s="187"/>
      <c r="V559" s="187"/>
      <c r="W559" s="187"/>
      <c r="X559" s="187"/>
      <c r="Y559" s="187"/>
      <c r="Z559" s="187"/>
    </row>
    <row r="560" spans="1:26" ht="14.25" customHeight="1" x14ac:dyDescent="0.25">
      <c r="A560" s="187"/>
      <c r="B560" s="187"/>
      <c r="C560" s="187"/>
      <c r="D560" s="187"/>
      <c r="E560" s="187"/>
      <c r="F560" s="187"/>
      <c r="G560" s="187"/>
      <c r="H560" s="187"/>
      <c r="I560" s="187"/>
      <c r="J560" s="187"/>
      <c r="K560" s="187"/>
      <c r="L560" s="187"/>
      <c r="M560" s="187"/>
      <c r="N560" s="187"/>
      <c r="O560" s="187"/>
      <c r="P560" s="187"/>
      <c r="Q560" s="187"/>
      <c r="R560" s="187"/>
      <c r="S560" s="187"/>
      <c r="T560" s="187"/>
      <c r="U560" s="187"/>
      <c r="V560" s="187"/>
      <c r="W560" s="187"/>
      <c r="X560" s="187"/>
      <c r="Y560" s="187"/>
      <c r="Z560" s="187"/>
    </row>
    <row r="561" spans="1:26" ht="14.25" customHeight="1" x14ac:dyDescent="0.25">
      <c r="A561" s="187"/>
      <c r="B561" s="187"/>
      <c r="C561" s="187"/>
      <c r="D561" s="187"/>
      <c r="E561" s="187"/>
      <c r="F561" s="187"/>
      <c r="G561" s="187"/>
      <c r="H561" s="187"/>
      <c r="I561" s="187"/>
      <c r="J561" s="187"/>
      <c r="K561" s="187"/>
      <c r="L561" s="187"/>
      <c r="M561" s="187"/>
      <c r="N561" s="187"/>
      <c r="O561" s="187"/>
      <c r="P561" s="187"/>
      <c r="Q561" s="187"/>
      <c r="R561" s="187"/>
      <c r="S561" s="187"/>
      <c r="T561" s="187"/>
      <c r="U561" s="187"/>
      <c r="V561" s="187"/>
      <c r="W561" s="187"/>
      <c r="X561" s="187"/>
      <c r="Y561" s="187"/>
      <c r="Z561" s="187"/>
    </row>
    <row r="562" spans="1:26" ht="14.25" customHeight="1" x14ac:dyDescent="0.25">
      <c r="A562" s="187"/>
      <c r="B562" s="187"/>
      <c r="C562" s="187"/>
      <c r="D562" s="187"/>
      <c r="E562" s="187"/>
      <c r="F562" s="187"/>
      <c r="G562" s="187"/>
      <c r="H562" s="187"/>
      <c r="I562" s="187"/>
      <c r="J562" s="187"/>
      <c r="K562" s="187"/>
      <c r="L562" s="187"/>
      <c r="M562" s="187"/>
      <c r="N562" s="187"/>
      <c r="O562" s="187"/>
      <c r="P562" s="187"/>
      <c r="Q562" s="187"/>
      <c r="R562" s="187"/>
      <c r="S562" s="187"/>
      <c r="T562" s="187"/>
      <c r="U562" s="187"/>
      <c r="V562" s="187"/>
      <c r="W562" s="187"/>
      <c r="X562" s="187"/>
      <c r="Y562" s="187"/>
      <c r="Z562" s="187"/>
    </row>
    <row r="563" spans="1:26" ht="14.25" customHeight="1" x14ac:dyDescent="0.25">
      <c r="A563" s="187"/>
      <c r="B563" s="187"/>
      <c r="C563" s="187"/>
      <c r="D563" s="187"/>
      <c r="E563" s="187"/>
      <c r="F563" s="187"/>
      <c r="G563" s="187"/>
      <c r="H563" s="187"/>
      <c r="I563" s="187"/>
      <c r="J563" s="187"/>
      <c r="K563" s="187"/>
      <c r="L563" s="187"/>
      <c r="M563" s="187"/>
      <c r="N563" s="187"/>
      <c r="O563" s="187"/>
      <c r="P563" s="187"/>
      <c r="Q563" s="187"/>
      <c r="R563" s="187"/>
      <c r="S563" s="187"/>
      <c r="T563" s="187"/>
      <c r="U563" s="187"/>
      <c r="V563" s="187"/>
      <c r="W563" s="187"/>
      <c r="X563" s="187"/>
      <c r="Y563" s="187"/>
      <c r="Z563" s="187"/>
    </row>
    <row r="564" spans="1:26" ht="14.25" customHeight="1" x14ac:dyDescent="0.25">
      <c r="A564" s="187"/>
      <c r="B564" s="187"/>
      <c r="C564" s="187"/>
      <c r="D564" s="187"/>
      <c r="E564" s="187"/>
      <c r="F564" s="187"/>
      <c r="G564" s="187"/>
      <c r="H564" s="187"/>
      <c r="I564" s="187"/>
      <c r="J564" s="187"/>
      <c r="K564" s="187"/>
      <c r="L564" s="187"/>
      <c r="M564" s="187"/>
      <c r="N564" s="187"/>
      <c r="O564" s="187"/>
      <c r="P564" s="187"/>
      <c r="Q564" s="187"/>
      <c r="R564" s="187"/>
      <c r="S564" s="187"/>
      <c r="T564" s="187"/>
      <c r="U564" s="187"/>
      <c r="V564" s="187"/>
      <c r="W564" s="187"/>
      <c r="X564" s="187"/>
      <c r="Y564" s="187"/>
      <c r="Z564" s="187"/>
    </row>
    <row r="565" spans="1:26" ht="14.25" customHeight="1" x14ac:dyDescent="0.25">
      <c r="A565" s="187"/>
      <c r="B565" s="187"/>
      <c r="C565" s="187"/>
      <c r="D565" s="187"/>
      <c r="E565" s="187"/>
      <c r="F565" s="187"/>
      <c r="G565" s="187"/>
      <c r="H565" s="187"/>
      <c r="I565" s="187"/>
      <c r="J565" s="187"/>
      <c r="K565" s="187"/>
      <c r="L565" s="187"/>
      <c r="M565" s="187"/>
      <c r="N565" s="187"/>
      <c r="O565" s="187"/>
      <c r="P565" s="187"/>
      <c r="Q565" s="187"/>
      <c r="R565" s="187"/>
      <c r="S565" s="187"/>
      <c r="T565" s="187"/>
      <c r="U565" s="187"/>
      <c r="V565" s="187"/>
      <c r="W565" s="187"/>
      <c r="X565" s="187"/>
      <c r="Y565" s="187"/>
      <c r="Z565" s="187"/>
    </row>
    <row r="566" spans="1:26" ht="14.25" customHeight="1" x14ac:dyDescent="0.25">
      <c r="A566" s="187"/>
      <c r="B566" s="187"/>
      <c r="C566" s="187"/>
      <c r="D566" s="187"/>
      <c r="E566" s="187"/>
      <c r="F566" s="187"/>
      <c r="G566" s="187"/>
      <c r="H566" s="187"/>
      <c r="I566" s="187"/>
      <c r="J566" s="187"/>
      <c r="K566" s="187"/>
      <c r="L566" s="187"/>
      <c r="M566" s="187"/>
      <c r="N566" s="187"/>
      <c r="O566" s="187"/>
      <c r="P566" s="187"/>
      <c r="Q566" s="187"/>
      <c r="R566" s="187"/>
      <c r="S566" s="187"/>
      <c r="T566" s="187"/>
      <c r="U566" s="187"/>
      <c r="V566" s="187"/>
      <c r="W566" s="187"/>
      <c r="X566" s="187"/>
      <c r="Y566" s="187"/>
      <c r="Z566" s="187"/>
    </row>
    <row r="567" spans="1:26" ht="14.25" customHeight="1" x14ac:dyDescent="0.25">
      <c r="A567" s="187"/>
      <c r="B567" s="187"/>
      <c r="C567" s="187"/>
      <c r="D567" s="187"/>
      <c r="E567" s="187"/>
      <c r="F567" s="187"/>
      <c r="G567" s="187"/>
      <c r="H567" s="187"/>
      <c r="I567" s="187"/>
      <c r="J567" s="187"/>
      <c r="K567" s="187"/>
      <c r="L567" s="187"/>
      <c r="M567" s="187"/>
      <c r="N567" s="187"/>
      <c r="O567" s="187"/>
      <c r="P567" s="187"/>
      <c r="Q567" s="187"/>
      <c r="R567" s="187"/>
      <c r="S567" s="187"/>
      <c r="T567" s="187"/>
      <c r="U567" s="187"/>
      <c r="V567" s="187"/>
      <c r="W567" s="187"/>
      <c r="X567" s="187"/>
      <c r="Y567" s="187"/>
      <c r="Z567" s="187"/>
    </row>
    <row r="568" spans="1:26" ht="14.25" customHeight="1" x14ac:dyDescent="0.25">
      <c r="A568" s="187"/>
      <c r="B568" s="187"/>
      <c r="C568" s="187"/>
      <c r="D568" s="187"/>
      <c r="E568" s="187"/>
      <c r="F568" s="187"/>
      <c r="G568" s="187"/>
      <c r="H568" s="187"/>
      <c r="I568" s="187"/>
      <c r="J568" s="187"/>
      <c r="K568" s="187"/>
      <c r="L568" s="187"/>
      <c r="M568" s="187"/>
      <c r="N568" s="187"/>
      <c r="O568" s="187"/>
      <c r="P568" s="187"/>
      <c r="Q568" s="187"/>
      <c r="R568" s="187"/>
      <c r="S568" s="187"/>
      <c r="T568" s="187"/>
      <c r="U568" s="187"/>
      <c r="V568" s="187"/>
      <c r="W568" s="187"/>
      <c r="X568" s="187"/>
      <c r="Y568" s="187"/>
      <c r="Z568" s="187"/>
    </row>
    <row r="569" spans="1:26" ht="14.25" customHeight="1" x14ac:dyDescent="0.25">
      <c r="A569" s="187"/>
      <c r="B569" s="187"/>
      <c r="C569" s="187"/>
      <c r="D569" s="187"/>
      <c r="E569" s="187"/>
      <c r="F569" s="187"/>
      <c r="G569" s="187"/>
      <c r="H569" s="187"/>
      <c r="I569" s="187"/>
      <c r="J569" s="187"/>
      <c r="K569" s="187"/>
      <c r="L569" s="187"/>
      <c r="M569" s="187"/>
      <c r="N569" s="187"/>
      <c r="O569" s="187"/>
      <c r="P569" s="187"/>
      <c r="Q569" s="187"/>
      <c r="R569" s="187"/>
      <c r="S569" s="187"/>
      <c r="T569" s="187"/>
      <c r="U569" s="187"/>
      <c r="V569" s="187"/>
      <c r="W569" s="187"/>
      <c r="X569" s="187"/>
      <c r="Y569" s="187"/>
      <c r="Z569" s="187"/>
    </row>
    <row r="570" spans="1:26" ht="14.25" customHeight="1" x14ac:dyDescent="0.25">
      <c r="A570" s="187"/>
      <c r="B570" s="187"/>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row>
    <row r="571" spans="1:26" ht="14.25" customHeight="1" x14ac:dyDescent="0.25">
      <c r="A571" s="187"/>
      <c r="B571" s="187"/>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row>
    <row r="572" spans="1:26" ht="14.25" customHeight="1" x14ac:dyDescent="0.25">
      <c r="A572" s="187"/>
      <c r="B572" s="187"/>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row>
    <row r="573" spans="1:26" ht="14.25" customHeight="1" x14ac:dyDescent="0.25">
      <c r="A573" s="187"/>
      <c r="B573" s="187"/>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row>
    <row r="574" spans="1:26" ht="14.25" customHeight="1" x14ac:dyDescent="0.25">
      <c r="A574" s="187"/>
      <c r="B574" s="187"/>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row>
    <row r="575" spans="1:26" ht="14.25" customHeight="1" x14ac:dyDescent="0.25">
      <c r="A575" s="187"/>
      <c r="B575" s="187"/>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row>
    <row r="576" spans="1:26" ht="14.25" customHeight="1" x14ac:dyDescent="0.25">
      <c r="A576" s="187"/>
      <c r="B576" s="187"/>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row>
    <row r="577" spans="1:26" ht="14.25" customHeight="1" x14ac:dyDescent="0.25">
      <c r="A577" s="187"/>
      <c r="B577" s="187"/>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row>
    <row r="578" spans="1:26" ht="14.25" customHeight="1" x14ac:dyDescent="0.25">
      <c r="A578" s="187"/>
      <c r="B578" s="187"/>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row>
    <row r="579" spans="1:26" ht="14.25" customHeight="1" x14ac:dyDescent="0.25">
      <c r="A579" s="187"/>
      <c r="B579" s="187"/>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row>
    <row r="580" spans="1:26" ht="14.25" customHeight="1" x14ac:dyDescent="0.25">
      <c r="A580" s="187"/>
      <c r="B580" s="187"/>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row>
    <row r="581" spans="1:26" ht="14.25" customHeight="1" x14ac:dyDescent="0.25">
      <c r="A581" s="187"/>
      <c r="B581" s="187"/>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row>
    <row r="582" spans="1:26" ht="14.25" customHeight="1" x14ac:dyDescent="0.25">
      <c r="A582" s="187"/>
      <c r="B582" s="187"/>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row>
    <row r="583" spans="1:26" ht="14.25" customHeight="1" x14ac:dyDescent="0.25">
      <c r="A583" s="187"/>
      <c r="B583" s="187"/>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row>
    <row r="584" spans="1:26" ht="14.25" customHeight="1" x14ac:dyDescent="0.25">
      <c r="A584" s="187"/>
      <c r="B584" s="187"/>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row>
    <row r="585" spans="1:26" ht="14.25" customHeight="1" x14ac:dyDescent="0.25">
      <c r="A585" s="187"/>
      <c r="B585" s="187"/>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row>
    <row r="586" spans="1:26" ht="14.25" customHeight="1" x14ac:dyDescent="0.25">
      <c r="A586" s="187"/>
      <c r="B586" s="187"/>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row>
    <row r="587" spans="1:26" ht="14.25" customHeight="1" x14ac:dyDescent="0.25">
      <c r="A587" s="187"/>
      <c r="B587" s="187"/>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row>
    <row r="588" spans="1:26" ht="14.25" customHeight="1" x14ac:dyDescent="0.25">
      <c r="A588" s="187"/>
      <c r="B588" s="187"/>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row>
    <row r="589" spans="1:26" ht="14.25" customHeight="1" x14ac:dyDescent="0.25">
      <c r="A589" s="187"/>
      <c r="B589" s="187"/>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row>
    <row r="590" spans="1:26" ht="14.25" customHeight="1" x14ac:dyDescent="0.25">
      <c r="A590" s="187"/>
      <c r="B590" s="187"/>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row>
    <row r="591" spans="1:26" ht="14.25" customHeight="1" x14ac:dyDescent="0.25">
      <c r="A591" s="187"/>
      <c r="B591" s="187"/>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row>
    <row r="592" spans="1:26" ht="14.25" customHeight="1" x14ac:dyDescent="0.25">
      <c r="A592" s="187"/>
      <c r="B592" s="187"/>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row>
    <row r="593" spans="1:26" ht="14.25" customHeight="1" x14ac:dyDescent="0.25">
      <c r="A593" s="187"/>
      <c r="B593" s="187"/>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row>
    <row r="594" spans="1:26" ht="14.25" customHeight="1" x14ac:dyDescent="0.25">
      <c r="A594" s="187"/>
      <c r="B594" s="187"/>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row>
    <row r="595" spans="1:26" ht="14.25" customHeight="1" x14ac:dyDescent="0.25">
      <c r="A595" s="187"/>
      <c r="B595" s="187"/>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row>
    <row r="596" spans="1:26" ht="14.25" customHeight="1" x14ac:dyDescent="0.25">
      <c r="A596" s="187"/>
      <c r="B596" s="187"/>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row>
    <row r="597" spans="1:26" ht="14.25" customHeight="1" x14ac:dyDescent="0.25">
      <c r="A597" s="187"/>
      <c r="B597" s="187"/>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row>
    <row r="598" spans="1:26" ht="14.25" customHeight="1" x14ac:dyDescent="0.25">
      <c r="A598" s="187"/>
      <c r="B598" s="187"/>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row>
    <row r="599" spans="1:26" ht="14.25" customHeight="1" x14ac:dyDescent="0.25">
      <c r="A599" s="187"/>
      <c r="B599" s="187"/>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row>
    <row r="600" spans="1:26" ht="14.25" customHeight="1" x14ac:dyDescent="0.25">
      <c r="A600" s="187"/>
      <c r="B600" s="187"/>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row>
    <row r="601" spans="1:26" ht="14.25" customHeight="1" x14ac:dyDescent="0.25">
      <c r="A601" s="187"/>
      <c r="B601" s="187"/>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row>
    <row r="602" spans="1:26" ht="14.25" customHeight="1" x14ac:dyDescent="0.25">
      <c r="A602" s="187"/>
      <c r="B602" s="187"/>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row>
    <row r="603" spans="1:26" ht="14.25" customHeight="1" x14ac:dyDescent="0.25">
      <c r="A603" s="187"/>
      <c r="B603" s="187"/>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row>
    <row r="604" spans="1:26" ht="14.25" customHeight="1" x14ac:dyDescent="0.25">
      <c r="A604" s="187"/>
      <c r="B604" s="187"/>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row>
    <row r="605" spans="1:26" ht="14.25" customHeight="1" x14ac:dyDescent="0.25">
      <c r="A605" s="187"/>
      <c r="B605" s="187"/>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row>
    <row r="606" spans="1:26" ht="14.25" customHeight="1" x14ac:dyDescent="0.25">
      <c r="A606" s="187"/>
      <c r="B606" s="187"/>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row>
    <row r="607" spans="1:26" ht="14.25" customHeight="1" x14ac:dyDescent="0.25">
      <c r="A607" s="187"/>
      <c r="B607" s="187"/>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row>
    <row r="608" spans="1:26" ht="14.25" customHeight="1" x14ac:dyDescent="0.25">
      <c r="A608" s="187"/>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row>
    <row r="609" spans="1:26" ht="14.25" customHeight="1" x14ac:dyDescent="0.25">
      <c r="A609" s="187"/>
      <c r="B609" s="187"/>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row>
    <row r="610" spans="1:26" ht="14.25" customHeight="1" x14ac:dyDescent="0.25">
      <c r="A610" s="187"/>
      <c r="B610" s="187"/>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row>
    <row r="611" spans="1:26" ht="14.25" customHeight="1" x14ac:dyDescent="0.25">
      <c r="A611" s="187"/>
      <c r="B611" s="187"/>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row>
    <row r="612" spans="1:26" ht="14.25" customHeight="1" x14ac:dyDescent="0.25">
      <c r="A612" s="187"/>
      <c r="B612" s="187"/>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row>
    <row r="613" spans="1:26" ht="14.25" customHeight="1" x14ac:dyDescent="0.25">
      <c r="A613" s="187"/>
      <c r="B613" s="187"/>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row>
    <row r="614" spans="1:26" ht="14.25" customHeight="1" x14ac:dyDescent="0.25">
      <c r="A614" s="187"/>
      <c r="B614" s="187"/>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row>
    <row r="615" spans="1:26" ht="14.25" customHeight="1" x14ac:dyDescent="0.25">
      <c r="A615" s="187"/>
      <c r="B615" s="187"/>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row>
    <row r="616" spans="1:26" ht="14.25" customHeight="1" x14ac:dyDescent="0.25">
      <c r="A616" s="187"/>
      <c r="B616" s="187"/>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row>
    <row r="617" spans="1:26" ht="14.25" customHeight="1" x14ac:dyDescent="0.25">
      <c r="A617" s="187"/>
      <c r="B617" s="187"/>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row>
    <row r="618" spans="1:26" ht="14.25" customHeight="1" x14ac:dyDescent="0.25">
      <c r="A618" s="187"/>
      <c r="B618" s="187"/>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row>
    <row r="619" spans="1:26" ht="14.25" customHeight="1" x14ac:dyDescent="0.25">
      <c r="A619" s="187"/>
      <c r="B619" s="187"/>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row>
    <row r="620" spans="1:26" ht="14.25" customHeight="1" x14ac:dyDescent="0.25">
      <c r="A620" s="187"/>
      <c r="B620" s="187"/>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row>
    <row r="621" spans="1:26" ht="14.25" customHeight="1" x14ac:dyDescent="0.25">
      <c r="A621" s="187"/>
      <c r="B621" s="187"/>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row>
    <row r="622" spans="1:26" ht="14.25" customHeight="1" x14ac:dyDescent="0.25">
      <c r="A622" s="187"/>
      <c r="B622" s="187"/>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row>
    <row r="623" spans="1:26" ht="14.25" customHeight="1" x14ac:dyDescent="0.25">
      <c r="A623" s="187"/>
      <c r="B623" s="187"/>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row>
    <row r="624" spans="1:26" ht="14.25" customHeight="1" x14ac:dyDescent="0.25">
      <c r="A624" s="187"/>
      <c r="B624" s="187"/>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row>
    <row r="625" spans="1:26" ht="14.25" customHeight="1" x14ac:dyDescent="0.25">
      <c r="A625" s="187"/>
      <c r="B625" s="187"/>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row>
    <row r="626" spans="1:26" ht="14.25" customHeight="1" x14ac:dyDescent="0.25">
      <c r="A626" s="187"/>
      <c r="B626" s="187"/>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row>
    <row r="627" spans="1:26" ht="14.25" customHeight="1" x14ac:dyDescent="0.25">
      <c r="A627" s="187"/>
      <c r="B627" s="187"/>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row>
    <row r="628" spans="1:26" ht="14.25" customHeight="1" x14ac:dyDescent="0.25">
      <c r="A628" s="187"/>
      <c r="B628" s="187"/>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row>
    <row r="629" spans="1:26" ht="14.25" customHeight="1" x14ac:dyDescent="0.25">
      <c r="A629" s="187"/>
      <c r="B629" s="187"/>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row>
    <row r="630" spans="1:26" ht="14.25" customHeight="1" x14ac:dyDescent="0.25">
      <c r="A630" s="187"/>
      <c r="B630" s="187"/>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row>
    <row r="631" spans="1:26" ht="14.25" customHeight="1" x14ac:dyDescent="0.25">
      <c r="A631" s="187"/>
      <c r="B631" s="187"/>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row>
    <row r="632" spans="1:26" ht="14.25" customHeight="1" x14ac:dyDescent="0.25">
      <c r="A632" s="187"/>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row>
    <row r="633" spans="1:26" ht="14.25" customHeight="1" x14ac:dyDescent="0.25">
      <c r="A633" s="187"/>
      <c r="B633" s="187"/>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row>
    <row r="634" spans="1:26" ht="14.25" customHeight="1" x14ac:dyDescent="0.25">
      <c r="A634" s="187"/>
      <c r="B634" s="187"/>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row>
    <row r="635" spans="1:26" ht="14.25" customHeight="1" x14ac:dyDescent="0.25">
      <c r="A635" s="187"/>
      <c r="B635" s="187"/>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row>
    <row r="636" spans="1:26" ht="14.25" customHeight="1" x14ac:dyDescent="0.25">
      <c r="A636" s="187"/>
      <c r="B636" s="187"/>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row>
    <row r="637" spans="1:26" ht="14.25" customHeight="1" x14ac:dyDescent="0.25">
      <c r="A637" s="187"/>
      <c r="B637" s="187"/>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row>
    <row r="638" spans="1:26" ht="14.25" customHeight="1" x14ac:dyDescent="0.25">
      <c r="A638" s="187"/>
      <c r="B638" s="187"/>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row>
    <row r="639" spans="1:26" ht="14.25" customHeight="1" x14ac:dyDescent="0.25">
      <c r="A639" s="187"/>
      <c r="B639" s="187"/>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row>
    <row r="640" spans="1:26" ht="14.25" customHeight="1" x14ac:dyDescent="0.25">
      <c r="A640" s="187"/>
      <c r="B640" s="187"/>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row>
    <row r="641" spans="1:26" ht="14.25" customHeight="1" x14ac:dyDescent="0.25">
      <c r="A641" s="187"/>
      <c r="B641" s="187"/>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row>
    <row r="642" spans="1:26" ht="14.25" customHeight="1" x14ac:dyDescent="0.25">
      <c r="A642" s="187"/>
      <c r="B642" s="187"/>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row>
    <row r="643" spans="1:26" ht="14.25" customHeight="1" x14ac:dyDescent="0.25">
      <c r="A643" s="187"/>
      <c r="B643" s="187"/>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row>
    <row r="644" spans="1:26" ht="14.25" customHeight="1" x14ac:dyDescent="0.25">
      <c r="A644" s="187"/>
      <c r="B644" s="187"/>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row>
    <row r="645" spans="1:26" ht="14.25" customHeight="1" x14ac:dyDescent="0.25">
      <c r="A645" s="187"/>
      <c r="B645" s="187"/>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row>
    <row r="646" spans="1:26" ht="14.25" customHeight="1" x14ac:dyDescent="0.25">
      <c r="A646" s="187"/>
      <c r="B646" s="187"/>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row>
    <row r="647" spans="1:26" ht="14.25" customHeight="1" x14ac:dyDescent="0.25">
      <c r="A647" s="187"/>
      <c r="B647" s="187"/>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row>
    <row r="648" spans="1:26" ht="14.25" customHeight="1" x14ac:dyDescent="0.25">
      <c r="A648" s="187"/>
      <c r="B648" s="187"/>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row>
    <row r="649" spans="1:26" ht="14.25" customHeight="1" x14ac:dyDescent="0.25">
      <c r="A649" s="187"/>
      <c r="B649" s="187"/>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row>
    <row r="650" spans="1:26" ht="14.25" customHeight="1" x14ac:dyDescent="0.25">
      <c r="A650" s="187"/>
      <c r="B650" s="187"/>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row>
    <row r="651" spans="1:26" ht="14.25" customHeight="1" x14ac:dyDescent="0.25">
      <c r="A651" s="187"/>
      <c r="B651" s="187"/>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row>
    <row r="652" spans="1:26" ht="14.25" customHeight="1" x14ac:dyDescent="0.25">
      <c r="A652" s="187"/>
      <c r="B652" s="187"/>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row>
    <row r="653" spans="1:26" ht="14.25" customHeight="1" x14ac:dyDescent="0.25">
      <c r="A653" s="187"/>
      <c r="B653" s="187"/>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row>
    <row r="654" spans="1:26" ht="14.25" customHeight="1" x14ac:dyDescent="0.25">
      <c r="A654" s="187"/>
      <c r="B654" s="187"/>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row>
    <row r="655" spans="1:26" ht="14.25" customHeight="1" x14ac:dyDescent="0.25">
      <c r="A655" s="187"/>
      <c r="B655" s="187"/>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row>
    <row r="656" spans="1:26" ht="14.25" customHeight="1" x14ac:dyDescent="0.25">
      <c r="A656" s="187"/>
      <c r="B656" s="187"/>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row>
    <row r="657" spans="1:26" ht="14.25" customHeight="1" x14ac:dyDescent="0.25">
      <c r="A657" s="187"/>
      <c r="B657" s="187"/>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row>
    <row r="658" spans="1:26" ht="14.25" customHeight="1" x14ac:dyDescent="0.25">
      <c r="A658" s="187"/>
      <c r="B658" s="187"/>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row>
    <row r="659" spans="1:26" ht="14.25" customHeight="1" x14ac:dyDescent="0.25">
      <c r="A659" s="187"/>
      <c r="B659" s="187"/>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row>
    <row r="660" spans="1:26" ht="14.25" customHeight="1" x14ac:dyDescent="0.25">
      <c r="A660" s="187"/>
      <c r="B660" s="187"/>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row>
    <row r="661" spans="1:26" ht="14.25" customHeight="1" x14ac:dyDescent="0.25">
      <c r="A661" s="187"/>
      <c r="B661" s="187"/>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row>
    <row r="662" spans="1:26" ht="14.25" customHeight="1" x14ac:dyDescent="0.25">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row>
    <row r="663" spans="1:26" ht="14.25" customHeight="1" x14ac:dyDescent="0.25">
      <c r="A663" s="187"/>
      <c r="B663" s="187"/>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row>
    <row r="664" spans="1:26" ht="14.25" customHeight="1" x14ac:dyDescent="0.25">
      <c r="A664" s="187"/>
      <c r="B664" s="187"/>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row>
    <row r="665" spans="1:26" ht="14.25" customHeight="1" x14ac:dyDescent="0.25">
      <c r="A665" s="187"/>
      <c r="B665" s="187"/>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row>
    <row r="666" spans="1:26" ht="14.25" customHeight="1" x14ac:dyDescent="0.25">
      <c r="A666" s="187"/>
      <c r="B666" s="187"/>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row>
    <row r="667" spans="1:26" ht="14.25" customHeight="1" x14ac:dyDescent="0.25">
      <c r="A667" s="187"/>
      <c r="B667" s="187"/>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row>
    <row r="668" spans="1:26" ht="14.25" customHeight="1" x14ac:dyDescent="0.25">
      <c r="A668" s="187"/>
      <c r="B668" s="187"/>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row>
    <row r="669" spans="1:26" ht="14.25" customHeight="1" x14ac:dyDescent="0.25">
      <c r="A669" s="187"/>
      <c r="B669" s="187"/>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row>
    <row r="670" spans="1:26" ht="14.25" customHeight="1" x14ac:dyDescent="0.25">
      <c r="A670" s="187"/>
      <c r="B670" s="187"/>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row>
    <row r="671" spans="1:26" ht="14.25" customHeight="1" x14ac:dyDescent="0.25">
      <c r="A671" s="187"/>
      <c r="B671" s="187"/>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row>
    <row r="672" spans="1:26" ht="14.25" customHeight="1" x14ac:dyDescent="0.25">
      <c r="A672" s="187"/>
      <c r="B672" s="187"/>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row>
    <row r="673" spans="1:26" ht="14.25" customHeight="1" x14ac:dyDescent="0.25">
      <c r="A673" s="187"/>
      <c r="B673" s="187"/>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row>
    <row r="674" spans="1:26" ht="14.25" customHeight="1" x14ac:dyDescent="0.25">
      <c r="A674" s="187"/>
      <c r="B674" s="187"/>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row>
    <row r="675" spans="1:26" ht="14.25" customHeight="1" x14ac:dyDescent="0.25">
      <c r="A675" s="187"/>
      <c r="B675" s="187"/>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row>
    <row r="676" spans="1:26" ht="14.25" customHeight="1" x14ac:dyDescent="0.25">
      <c r="A676" s="187"/>
      <c r="B676" s="187"/>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row>
    <row r="677" spans="1:26" ht="14.25" customHeight="1" x14ac:dyDescent="0.25">
      <c r="A677" s="187"/>
      <c r="B677" s="187"/>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row>
    <row r="678" spans="1:26" ht="14.25" customHeight="1" x14ac:dyDescent="0.25">
      <c r="A678" s="187"/>
      <c r="B678" s="187"/>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row>
    <row r="679" spans="1:26" ht="14.25" customHeight="1" x14ac:dyDescent="0.25">
      <c r="A679" s="187"/>
      <c r="B679" s="187"/>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row>
    <row r="680" spans="1:26" ht="14.25" customHeight="1" x14ac:dyDescent="0.25">
      <c r="A680" s="187"/>
      <c r="B680" s="187"/>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row>
    <row r="681" spans="1:26" ht="14.25" customHeight="1" x14ac:dyDescent="0.25">
      <c r="A681" s="187"/>
      <c r="B681" s="187"/>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row>
    <row r="682" spans="1:26" ht="14.25" customHeight="1" x14ac:dyDescent="0.25">
      <c r="A682" s="187"/>
      <c r="B682" s="187"/>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row>
    <row r="683" spans="1:26" ht="14.25" customHeight="1" x14ac:dyDescent="0.25">
      <c r="A683" s="187"/>
      <c r="B683" s="187"/>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row>
    <row r="684" spans="1:26" ht="14.25" customHeight="1" x14ac:dyDescent="0.25">
      <c r="A684" s="187"/>
      <c r="B684" s="187"/>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row>
    <row r="685" spans="1:26" ht="14.25" customHeight="1" x14ac:dyDescent="0.25">
      <c r="A685" s="187"/>
      <c r="B685" s="187"/>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row>
    <row r="686" spans="1:26" ht="14.25" customHeight="1" x14ac:dyDescent="0.25">
      <c r="A686" s="187"/>
      <c r="B686" s="187"/>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row>
    <row r="687" spans="1:26" ht="14.25" customHeight="1" x14ac:dyDescent="0.25">
      <c r="A687" s="187"/>
      <c r="B687" s="187"/>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row>
    <row r="688" spans="1:26" ht="14.25" customHeight="1" x14ac:dyDescent="0.25">
      <c r="A688" s="187"/>
      <c r="B688" s="187"/>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row>
    <row r="689" spans="1:26" ht="14.25" customHeight="1" x14ac:dyDescent="0.25">
      <c r="A689" s="187"/>
      <c r="B689" s="187"/>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row>
    <row r="690" spans="1:26" ht="14.25" customHeight="1" x14ac:dyDescent="0.25">
      <c r="A690" s="187"/>
      <c r="B690" s="187"/>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row>
    <row r="691" spans="1:26" ht="14.25" customHeight="1" x14ac:dyDescent="0.25">
      <c r="A691" s="187"/>
      <c r="B691" s="187"/>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row>
    <row r="692" spans="1:26" ht="14.25" customHeight="1" x14ac:dyDescent="0.25">
      <c r="A692" s="187"/>
      <c r="B692" s="187"/>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row>
    <row r="693" spans="1:26" ht="14.25" customHeight="1" x14ac:dyDescent="0.25">
      <c r="A693" s="187"/>
      <c r="B693" s="187"/>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row>
    <row r="694" spans="1:26" ht="14.25" customHeight="1" x14ac:dyDescent="0.25">
      <c r="A694" s="187"/>
      <c r="B694" s="187"/>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row>
    <row r="695" spans="1:26" ht="14.25" customHeight="1" x14ac:dyDescent="0.25">
      <c r="A695" s="187"/>
      <c r="B695" s="187"/>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row>
    <row r="696" spans="1:26" ht="14.25" customHeight="1" x14ac:dyDescent="0.25">
      <c r="A696" s="187"/>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row>
    <row r="697" spans="1:26" ht="14.25" customHeight="1" x14ac:dyDescent="0.25">
      <c r="A697" s="187"/>
      <c r="B697" s="187"/>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row>
    <row r="698" spans="1:26" ht="14.25" customHeight="1" x14ac:dyDescent="0.25">
      <c r="A698" s="187"/>
      <c r="B698" s="187"/>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row>
    <row r="699" spans="1:26" ht="14.25" customHeight="1" x14ac:dyDescent="0.25">
      <c r="A699" s="187"/>
      <c r="B699" s="187"/>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row>
    <row r="700" spans="1:26" ht="14.25" customHeight="1" x14ac:dyDescent="0.25">
      <c r="A700" s="187"/>
      <c r="B700" s="187"/>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row>
    <row r="701" spans="1:26" ht="14.25" customHeight="1" x14ac:dyDescent="0.25">
      <c r="A701" s="187"/>
      <c r="B701" s="187"/>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row>
    <row r="702" spans="1:26" ht="14.25" customHeight="1" x14ac:dyDescent="0.25">
      <c r="A702" s="187"/>
      <c r="B702" s="187"/>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row>
    <row r="703" spans="1:26" ht="14.25" customHeight="1" x14ac:dyDescent="0.25">
      <c r="A703" s="187"/>
      <c r="B703" s="187"/>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row>
    <row r="704" spans="1:26" ht="14.25" customHeight="1" x14ac:dyDescent="0.25">
      <c r="A704" s="187"/>
      <c r="B704" s="187"/>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row>
    <row r="705" spans="1:26" ht="14.25" customHeight="1" x14ac:dyDescent="0.25">
      <c r="A705" s="187"/>
      <c r="B705" s="187"/>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row>
    <row r="706" spans="1:26" ht="14.25" customHeight="1" x14ac:dyDescent="0.25">
      <c r="A706" s="187"/>
      <c r="B706" s="187"/>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row>
    <row r="707" spans="1:26" ht="14.25" customHeight="1" x14ac:dyDescent="0.25">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row>
    <row r="708" spans="1:26" ht="14.25" customHeight="1" x14ac:dyDescent="0.25">
      <c r="A708" s="187"/>
      <c r="B708" s="187"/>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row>
    <row r="709" spans="1:26" ht="14.25" customHeight="1" x14ac:dyDescent="0.25">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row>
    <row r="710" spans="1:26" ht="14.25" customHeight="1" x14ac:dyDescent="0.25">
      <c r="A710" s="187"/>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row>
    <row r="711" spans="1:26" ht="14.25" customHeight="1" x14ac:dyDescent="0.25">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row>
    <row r="712" spans="1:26" ht="14.25" customHeight="1" x14ac:dyDescent="0.25">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row>
    <row r="713" spans="1:26" ht="14.25" customHeight="1" x14ac:dyDescent="0.25">
      <c r="A713" s="187"/>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row>
    <row r="714" spans="1:26" ht="14.25" customHeight="1" x14ac:dyDescent="0.25">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row>
    <row r="715" spans="1:26" ht="14.25" customHeight="1" x14ac:dyDescent="0.25">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row>
    <row r="716" spans="1:26" ht="14.25" customHeight="1" x14ac:dyDescent="0.25">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row>
    <row r="717" spans="1:26" ht="14.25" customHeight="1" x14ac:dyDescent="0.25">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row>
    <row r="718" spans="1:26" ht="14.25" customHeight="1" x14ac:dyDescent="0.25">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row>
    <row r="719" spans="1:26" ht="14.25" customHeight="1" x14ac:dyDescent="0.25">
      <c r="A719" s="187"/>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row>
    <row r="720" spans="1:26" ht="14.25" customHeight="1" x14ac:dyDescent="0.25">
      <c r="A720" s="187"/>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row>
    <row r="721" spans="1:26" ht="14.25" customHeight="1" x14ac:dyDescent="0.25">
      <c r="A721" s="187"/>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row>
    <row r="722" spans="1:26" ht="14.25" customHeight="1" x14ac:dyDescent="0.25">
      <c r="A722" s="187"/>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row>
    <row r="723" spans="1:26" ht="14.25" customHeight="1" x14ac:dyDescent="0.25">
      <c r="A723" s="187"/>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row>
    <row r="724" spans="1:26" ht="14.25" customHeight="1" x14ac:dyDescent="0.25">
      <c r="A724" s="187"/>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row>
    <row r="725" spans="1:26" ht="14.25" customHeight="1" x14ac:dyDescent="0.25">
      <c r="A725" s="187"/>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row>
    <row r="726" spans="1:26" ht="14.25" customHeight="1" x14ac:dyDescent="0.25">
      <c r="A726" s="187"/>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row>
    <row r="727" spans="1:26" ht="14.25" customHeight="1" x14ac:dyDescent="0.25">
      <c r="A727" s="187"/>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row>
    <row r="728" spans="1:26" ht="14.25" customHeight="1" x14ac:dyDescent="0.25">
      <c r="A728" s="187"/>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row>
    <row r="729" spans="1:26" ht="14.25" customHeight="1" x14ac:dyDescent="0.25">
      <c r="A729" s="187"/>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row>
    <row r="730" spans="1:26" ht="14.25" customHeight="1" x14ac:dyDescent="0.25">
      <c r="A730" s="187"/>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row>
    <row r="731" spans="1:26" ht="14.25" customHeight="1" x14ac:dyDescent="0.25">
      <c r="A731" s="187"/>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row>
    <row r="732" spans="1:26" ht="14.25" customHeight="1" x14ac:dyDescent="0.25">
      <c r="A732" s="187"/>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row>
    <row r="733" spans="1:26" ht="14.25" customHeight="1" x14ac:dyDescent="0.25">
      <c r="A733" s="187"/>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row>
    <row r="734" spans="1:26" ht="14.25" customHeight="1" x14ac:dyDescent="0.25">
      <c r="A734" s="187"/>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row>
    <row r="735" spans="1:26" ht="14.25" customHeight="1" x14ac:dyDescent="0.25">
      <c r="A735" s="187"/>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row>
    <row r="736" spans="1:26" ht="14.25" customHeight="1" x14ac:dyDescent="0.25">
      <c r="A736" s="187"/>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row>
    <row r="737" spans="1:26" ht="14.25" customHeight="1" x14ac:dyDescent="0.25">
      <c r="A737" s="187"/>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row>
    <row r="738" spans="1:26" ht="14.25" customHeight="1" x14ac:dyDescent="0.25">
      <c r="A738" s="187"/>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row>
    <row r="739" spans="1:26" ht="14.25" customHeight="1" x14ac:dyDescent="0.25">
      <c r="A739" s="187"/>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row>
    <row r="740" spans="1:26" ht="14.25" customHeight="1" x14ac:dyDescent="0.25">
      <c r="A740" s="187"/>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row>
    <row r="741" spans="1:26" ht="14.25" customHeight="1" x14ac:dyDescent="0.25">
      <c r="A741" s="187"/>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row>
    <row r="742" spans="1:26" ht="14.25" customHeight="1" x14ac:dyDescent="0.25">
      <c r="A742" s="187"/>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row>
    <row r="743" spans="1:26" ht="14.25" customHeight="1" x14ac:dyDescent="0.25">
      <c r="A743" s="187"/>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row>
    <row r="744" spans="1:26" ht="14.25" customHeight="1" x14ac:dyDescent="0.25">
      <c r="A744" s="187"/>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row>
    <row r="745" spans="1:26" ht="14.25" customHeight="1" x14ac:dyDescent="0.25">
      <c r="A745" s="187"/>
      <c r="B745" s="187"/>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row>
    <row r="746" spans="1:26" ht="14.25" customHeight="1" x14ac:dyDescent="0.25">
      <c r="A746" s="187"/>
      <c r="B746" s="187"/>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row>
    <row r="747" spans="1:26" ht="14.25" customHeight="1" x14ac:dyDescent="0.25">
      <c r="A747" s="187"/>
      <c r="B747" s="187"/>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row>
    <row r="748" spans="1:26" ht="14.25" customHeight="1" x14ac:dyDescent="0.25">
      <c r="A748" s="187"/>
      <c r="B748" s="187"/>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row>
    <row r="749" spans="1:26" ht="14.25" customHeight="1" x14ac:dyDescent="0.25">
      <c r="A749" s="187"/>
      <c r="B749" s="187"/>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row>
    <row r="750" spans="1:26" ht="14.25" customHeight="1" x14ac:dyDescent="0.25">
      <c r="A750" s="187"/>
      <c r="B750" s="187"/>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row>
    <row r="751" spans="1:26" ht="14.25" customHeight="1" x14ac:dyDescent="0.25">
      <c r="A751" s="187"/>
      <c r="B751" s="187"/>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row>
    <row r="752" spans="1:26" ht="14.25" customHeight="1" x14ac:dyDescent="0.25">
      <c r="A752" s="187"/>
      <c r="B752" s="187"/>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row>
    <row r="753" spans="1:26" ht="14.25" customHeight="1" x14ac:dyDescent="0.25">
      <c r="A753" s="187"/>
      <c r="B753" s="187"/>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row>
    <row r="754" spans="1:26" ht="14.25" customHeight="1" x14ac:dyDescent="0.25">
      <c r="A754" s="187"/>
      <c r="B754" s="187"/>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row>
    <row r="755" spans="1:26" ht="14.25" customHeight="1" x14ac:dyDescent="0.25">
      <c r="A755" s="187"/>
      <c r="B755" s="187"/>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row>
    <row r="756" spans="1:26" ht="14.25" customHeight="1" x14ac:dyDescent="0.25">
      <c r="A756" s="187"/>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row>
    <row r="757" spans="1:26" ht="14.25" customHeight="1" x14ac:dyDescent="0.25">
      <c r="A757" s="187"/>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row>
    <row r="758" spans="1:26" ht="14.25" customHeight="1" x14ac:dyDescent="0.25">
      <c r="A758" s="187"/>
      <c r="B758" s="187"/>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row>
    <row r="759" spans="1:26" ht="14.25" customHeight="1" x14ac:dyDescent="0.25">
      <c r="A759" s="187"/>
      <c r="B759" s="187"/>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row>
    <row r="760" spans="1:26" ht="14.25" customHeight="1" x14ac:dyDescent="0.25">
      <c r="A760" s="187"/>
      <c r="B760" s="187"/>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row>
    <row r="761" spans="1:26" ht="14.25" customHeight="1" x14ac:dyDescent="0.25">
      <c r="A761" s="187"/>
      <c r="B761" s="187"/>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row>
    <row r="762" spans="1:26" ht="14.25" customHeight="1" x14ac:dyDescent="0.25">
      <c r="A762" s="187"/>
      <c r="B762" s="187"/>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row>
    <row r="763" spans="1:26" ht="14.25" customHeight="1" x14ac:dyDescent="0.25">
      <c r="A763" s="187"/>
      <c r="B763" s="187"/>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row>
    <row r="764" spans="1:26" ht="14.25" customHeight="1" x14ac:dyDescent="0.25">
      <c r="A764" s="187"/>
      <c r="B764" s="187"/>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row>
    <row r="765" spans="1:26" ht="14.25" customHeight="1" x14ac:dyDescent="0.25">
      <c r="A765" s="187"/>
      <c r="B765" s="187"/>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row>
    <row r="766" spans="1:26" ht="14.25" customHeight="1" x14ac:dyDescent="0.25">
      <c r="A766" s="187"/>
      <c r="B766" s="187"/>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row>
    <row r="767" spans="1:26" ht="14.25" customHeight="1" x14ac:dyDescent="0.25">
      <c r="A767" s="187"/>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row>
    <row r="768" spans="1:26" ht="14.25" customHeight="1" x14ac:dyDescent="0.25">
      <c r="A768" s="187"/>
      <c r="B768" s="187"/>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row>
    <row r="769" spans="1:26" ht="14.25" customHeight="1" x14ac:dyDescent="0.25">
      <c r="A769" s="187"/>
      <c r="B769" s="187"/>
      <c r="C769" s="187"/>
      <c r="D769" s="187"/>
      <c r="E769" s="187"/>
      <c r="F769" s="187"/>
      <c r="G769" s="187"/>
      <c r="H769" s="187"/>
      <c r="I769" s="187"/>
      <c r="J769" s="187"/>
      <c r="K769" s="187"/>
      <c r="L769" s="187"/>
      <c r="M769" s="187"/>
      <c r="N769" s="187"/>
      <c r="O769" s="187"/>
      <c r="P769" s="187"/>
      <c r="Q769" s="187"/>
      <c r="R769" s="187"/>
      <c r="S769" s="187"/>
      <c r="T769" s="187"/>
      <c r="U769" s="187"/>
      <c r="V769" s="187"/>
      <c r="W769" s="187"/>
      <c r="X769" s="187"/>
      <c r="Y769" s="187"/>
      <c r="Z769" s="187"/>
    </row>
    <row r="770" spans="1:26" ht="14.25" customHeight="1" x14ac:dyDescent="0.25">
      <c r="A770" s="187"/>
      <c r="B770" s="187"/>
      <c r="C770" s="187"/>
      <c r="D770" s="187"/>
      <c r="E770" s="187"/>
      <c r="F770" s="187"/>
      <c r="G770" s="187"/>
      <c r="H770" s="187"/>
      <c r="I770" s="187"/>
      <c r="J770" s="187"/>
      <c r="K770" s="187"/>
      <c r="L770" s="187"/>
      <c r="M770" s="187"/>
      <c r="N770" s="187"/>
      <c r="O770" s="187"/>
      <c r="P770" s="187"/>
      <c r="Q770" s="187"/>
      <c r="R770" s="187"/>
      <c r="S770" s="187"/>
      <c r="T770" s="187"/>
      <c r="U770" s="187"/>
      <c r="V770" s="187"/>
      <c r="W770" s="187"/>
      <c r="X770" s="187"/>
      <c r="Y770" s="187"/>
      <c r="Z770" s="187"/>
    </row>
    <row r="771" spans="1:26" ht="14.25" customHeight="1" x14ac:dyDescent="0.25">
      <c r="A771" s="187"/>
      <c r="B771" s="187"/>
      <c r="C771" s="187"/>
      <c r="D771" s="187"/>
      <c r="E771" s="187"/>
      <c r="F771" s="187"/>
      <c r="G771" s="187"/>
      <c r="H771" s="187"/>
      <c r="I771" s="187"/>
      <c r="J771" s="187"/>
      <c r="K771" s="187"/>
      <c r="L771" s="187"/>
      <c r="M771" s="187"/>
      <c r="N771" s="187"/>
      <c r="O771" s="187"/>
      <c r="P771" s="187"/>
      <c r="Q771" s="187"/>
      <c r="R771" s="187"/>
      <c r="S771" s="187"/>
      <c r="T771" s="187"/>
      <c r="U771" s="187"/>
      <c r="V771" s="187"/>
      <c r="W771" s="187"/>
      <c r="X771" s="187"/>
      <c r="Y771" s="187"/>
      <c r="Z771" s="187"/>
    </row>
    <row r="772" spans="1:26" ht="14.25" customHeight="1" x14ac:dyDescent="0.25">
      <c r="A772" s="187"/>
      <c r="B772" s="187"/>
      <c r="C772" s="187"/>
      <c r="D772" s="187"/>
      <c r="E772" s="187"/>
      <c r="F772" s="187"/>
      <c r="G772" s="187"/>
      <c r="H772" s="187"/>
      <c r="I772" s="187"/>
      <c r="J772" s="187"/>
      <c r="K772" s="187"/>
      <c r="L772" s="187"/>
      <c r="M772" s="187"/>
      <c r="N772" s="187"/>
      <c r="O772" s="187"/>
      <c r="P772" s="187"/>
      <c r="Q772" s="187"/>
      <c r="R772" s="187"/>
      <c r="S772" s="187"/>
      <c r="T772" s="187"/>
      <c r="U772" s="187"/>
      <c r="V772" s="187"/>
      <c r="W772" s="187"/>
      <c r="X772" s="187"/>
      <c r="Y772" s="187"/>
      <c r="Z772" s="187"/>
    </row>
    <row r="773" spans="1:26" ht="14.25" customHeight="1" x14ac:dyDescent="0.25">
      <c r="A773" s="187"/>
      <c r="B773" s="187"/>
      <c r="C773" s="187"/>
      <c r="D773" s="187"/>
      <c r="E773" s="187"/>
      <c r="F773" s="187"/>
      <c r="G773" s="187"/>
      <c r="H773" s="187"/>
      <c r="I773" s="187"/>
      <c r="J773" s="187"/>
      <c r="K773" s="187"/>
      <c r="L773" s="187"/>
      <c r="M773" s="187"/>
      <c r="N773" s="187"/>
      <c r="O773" s="187"/>
      <c r="P773" s="187"/>
      <c r="Q773" s="187"/>
      <c r="R773" s="187"/>
      <c r="S773" s="187"/>
      <c r="T773" s="187"/>
      <c r="U773" s="187"/>
      <c r="V773" s="187"/>
      <c r="W773" s="187"/>
      <c r="X773" s="187"/>
      <c r="Y773" s="187"/>
      <c r="Z773" s="187"/>
    </row>
    <row r="774" spans="1:26" ht="14.25" customHeight="1" x14ac:dyDescent="0.25">
      <c r="A774" s="187"/>
      <c r="B774" s="187"/>
      <c r="C774" s="187"/>
      <c r="D774" s="187"/>
      <c r="E774" s="187"/>
      <c r="F774" s="187"/>
      <c r="G774" s="187"/>
      <c r="H774" s="187"/>
      <c r="I774" s="187"/>
      <c r="J774" s="187"/>
      <c r="K774" s="187"/>
      <c r="L774" s="187"/>
      <c r="M774" s="187"/>
      <c r="N774" s="187"/>
      <c r="O774" s="187"/>
      <c r="P774" s="187"/>
      <c r="Q774" s="187"/>
      <c r="R774" s="187"/>
      <c r="S774" s="187"/>
      <c r="T774" s="187"/>
      <c r="U774" s="187"/>
      <c r="V774" s="187"/>
      <c r="W774" s="187"/>
      <c r="X774" s="187"/>
      <c r="Y774" s="187"/>
      <c r="Z774" s="187"/>
    </row>
    <row r="775" spans="1:26" ht="14.25" customHeight="1" x14ac:dyDescent="0.25">
      <c r="A775" s="187"/>
      <c r="B775" s="187"/>
      <c r="C775" s="187"/>
      <c r="D775" s="187"/>
      <c r="E775" s="187"/>
      <c r="F775" s="187"/>
      <c r="G775" s="187"/>
      <c r="H775" s="187"/>
      <c r="I775" s="187"/>
      <c r="J775" s="187"/>
      <c r="K775" s="187"/>
      <c r="L775" s="187"/>
      <c r="M775" s="187"/>
      <c r="N775" s="187"/>
      <c r="O775" s="187"/>
      <c r="P775" s="187"/>
      <c r="Q775" s="187"/>
      <c r="R775" s="187"/>
      <c r="S775" s="187"/>
      <c r="T775" s="187"/>
      <c r="U775" s="187"/>
      <c r="V775" s="187"/>
      <c r="W775" s="187"/>
      <c r="X775" s="187"/>
      <c r="Y775" s="187"/>
      <c r="Z775" s="187"/>
    </row>
    <row r="776" spans="1:26" ht="14.25" customHeight="1" x14ac:dyDescent="0.25">
      <c r="A776" s="187"/>
      <c r="B776" s="187"/>
      <c r="C776" s="187"/>
      <c r="D776" s="187"/>
      <c r="E776" s="187"/>
      <c r="F776" s="187"/>
      <c r="G776" s="187"/>
      <c r="H776" s="187"/>
      <c r="I776" s="187"/>
      <c r="J776" s="187"/>
      <c r="K776" s="187"/>
      <c r="L776" s="187"/>
      <c r="M776" s="187"/>
      <c r="N776" s="187"/>
      <c r="O776" s="187"/>
      <c r="P776" s="187"/>
      <c r="Q776" s="187"/>
      <c r="R776" s="187"/>
      <c r="S776" s="187"/>
      <c r="T776" s="187"/>
      <c r="U776" s="187"/>
      <c r="V776" s="187"/>
      <c r="W776" s="187"/>
      <c r="X776" s="187"/>
      <c r="Y776" s="187"/>
      <c r="Z776" s="187"/>
    </row>
    <row r="777" spans="1:26" ht="14.25" customHeight="1" x14ac:dyDescent="0.25">
      <c r="A777" s="187"/>
      <c r="B777" s="187"/>
      <c r="C777" s="187"/>
      <c r="D777" s="187"/>
      <c r="E777" s="187"/>
      <c r="F777" s="187"/>
      <c r="G777" s="187"/>
      <c r="H777" s="187"/>
      <c r="I777" s="187"/>
      <c r="J777" s="187"/>
      <c r="K777" s="187"/>
      <c r="L777" s="187"/>
      <c r="M777" s="187"/>
      <c r="N777" s="187"/>
      <c r="O777" s="187"/>
      <c r="P777" s="187"/>
      <c r="Q777" s="187"/>
      <c r="R777" s="187"/>
      <c r="S777" s="187"/>
      <c r="T777" s="187"/>
      <c r="U777" s="187"/>
      <c r="V777" s="187"/>
      <c r="W777" s="187"/>
      <c r="X777" s="187"/>
      <c r="Y777" s="187"/>
      <c r="Z777" s="187"/>
    </row>
    <row r="778" spans="1:26" ht="14.25" customHeight="1" x14ac:dyDescent="0.25">
      <c r="A778" s="187"/>
      <c r="B778" s="187"/>
      <c r="C778" s="187"/>
      <c r="D778" s="187"/>
      <c r="E778" s="187"/>
      <c r="F778" s="187"/>
      <c r="G778" s="187"/>
      <c r="H778" s="187"/>
      <c r="I778" s="187"/>
      <c r="J778" s="187"/>
      <c r="K778" s="187"/>
      <c r="L778" s="187"/>
      <c r="M778" s="187"/>
      <c r="N778" s="187"/>
      <c r="O778" s="187"/>
      <c r="P778" s="187"/>
      <c r="Q778" s="187"/>
      <c r="R778" s="187"/>
      <c r="S778" s="187"/>
      <c r="T778" s="187"/>
      <c r="U778" s="187"/>
      <c r="V778" s="187"/>
      <c r="W778" s="187"/>
      <c r="X778" s="187"/>
      <c r="Y778" s="187"/>
      <c r="Z778" s="187"/>
    </row>
    <row r="779" spans="1:26" ht="14.25" customHeight="1" x14ac:dyDescent="0.25">
      <c r="A779" s="187"/>
      <c r="B779" s="187"/>
      <c r="C779" s="187"/>
      <c r="D779" s="187"/>
      <c r="E779" s="187"/>
      <c r="F779" s="187"/>
      <c r="G779" s="187"/>
      <c r="H779" s="187"/>
      <c r="I779" s="187"/>
      <c r="J779" s="187"/>
      <c r="K779" s="187"/>
      <c r="L779" s="187"/>
      <c r="M779" s="187"/>
      <c r="N779" s="187"/>
      <c r="O779" s="187"/>
      <c r="P779" s="187"/>
      <c r="Q779" s="187"/>
      <c r="R779" s="187"/>
      <c r="S779" s="187"/>
      <c r="T779" s="187"/>
      <c r="U779" s="187"/>
      <c r="V779" s="187"/>
      <c r="W779" s="187"/>
      <c r="X779" s="187"/>
      <c r="Y779" s="187"/>
      <c r="Z779" s="187"/>
    </row>
    <row r="780" spans="1:26" ht="14.25" customHeight="1" x14ac:dyDescent="0.25">
      <c r="A780" s="187"/>
      <c r="B780" s="187"/>
      <c r="C780" s="187"/>
      <c r="D780" s="187"/>
      <c r="E780" s="187"/>
      <c r="F780" s="187"/>
      <c r="G780" s="187"/>
      <c r="H780" s="187"/>
      <c r="I780" s="187"/>
      <c r="J780" s="187"/>
      <c r="K780" s="187"/>
      <c r="L780" s="187"/>
      <c r="M780" s="187"/>
      <c r="N780" s="187"/>
      <c r="O780" s="187"/>
      <c r="P780" s="187"/>
      <c r="Q780" s="187"/>
      <c r="R780" s="187"/>
      <c r="S780" s="187"/>
      <c r="T780" s="187"/>
      <c r="U780" s="187"/>
      <c r="V780" s="187"/>
      <c r="W780" s="187"/>
      <c r="X780" s="187"/>
      <c r="Y780" s="187"/>
      <c r="Z780" s="187"/>
    </row>
    <row r="781" spans="1:26" ht="14.25" customHeight="1" x14ac:dyDescent="0.25">
      <c r="A781" s="187"/>
      <c r="B781" s="187"/>
      <c r="C781" s="187"/>
      <c r="D781" s="187"/>
      <c r="E781" s="187"/>
      <c r="F781" s="187"/>
      <c r="G781" s="187"/>
      <c r="H781" s="187"/>
      <c r="I781" s="187"/>
      <c r="J781" s="187"/>
      <c r="K781" s="187"/>
      <c r="L781" s="187"/>
      <c r="M781" s="187"/>
      <c r="N781" s="187"/>
      <c r="O781" s="187"/>
      <c r="P781" s="187"/>
      <c r="Q781" s="187"/>
      <c r="R781" s="187"/>
      <c r="S781" s="187"/>
      <c r="T781" s="187"/>
      <c r="U781" s="187"/>
      <c r="V781" s="187"/>
      <c r="W781" s="187"/>
      <c r="X781" s="187"/>
      <c r="Y781" s="187"/>
      <c r="Z781" s="187"/>
    </row>
    <row r="782" spans="1:26" ht="14.25" customHeight="1" x14ac:dyDescent="0.25">
      <c r="A782" s="187"/>
      <c r="B782" s="187"/>
      <c r="C782" s="187"/>
      <c r="D782" s="187"/>
      <c r="E782" s="187"/>
      <c r="F782" s="187"/>
      <c r="G782" s="187"/>
      <c r="H782" s="187"/>
      <c r="I782" s="187"/>
      <c r="J782" s="187"/>
      <c r="K782" s="187"/>
      <c r="L782" s="187"/>
      <c r="M782" s="187"/>
      <c r="N782" s="187"/>
      <c r="O782" s="187"/>
      <c r="P782" s="187"/>
      <c r="Q782" s="187"/>
      <c r="R782" s="187"/>
      <c r="S782" s="187"/>
      <c r="T782" s="187"/>
      <c r="U782" s="187"/>
      <c r="V782" s="187"/>
      <c r="W782" s="187"/>
      <c r="X782" s="187"/>
      <c r="Y782" s="187"/>
      <c r="Z782" s="187"/>
    </row>
    <row r="783" spans="1:26" ht="14.25" customHeight="1" x14ac:dyDescent="0.25">
      <c r="A783" s="187"/>
      <c r="B783" s="187"/>
      <c r="C783" s="187"/>
      <c r="D783" s="187"/>
      <c r="E783" s="187"/>
      <c r="F783" s="187"/>
      <c r="G783" s="187"/>
      <c r="H783" s="187"/>
      <c r="I783" s="187"/>
      <c r="J783" s="187"/>
      <c r="K783" s="187"/>
      <c r="L783" s="187"/>
      <c r="M783" s="187"/>
      <c r="N783" s="187"/>
      <c r="O783" s="187"/>
      <c r="P783" s="187"/>
      <c r="Q783" s="187"/>
      <c r="R783" s="187"/>
      <c r="S783" s="187"/>
      <c r="T783" s="187"/>
      <c r="U783" s="187"/>
      <c r="V783" s="187"/>
      <c r="W783" s="187"/>
      <c r="X783" s="187"/>
      <c r="Y783" s="187"/>
      <c r="Z783" s="187"/>
    </row>
    <row r="784" spans="1:26" ht="14.25" customHeight="1" x14ac:dyDescent="0.25">
      <c r="A784" s="187"/>
      <c r="B784" s="187"/>
      <c r="C784" s="187"/>
      <c r="D784" s="187"/>
      <c r="E784" s="187"/>
      <c r="F784" s="187"/>
      <c r="G784" s="187"/>
      <c r="H784" s="187"/>
      <c r="I784" s="187"/>
      <c r="J784" s="187"/>
      <c r="K784" s="187"/>
      <c r="L784" s="187"/>
      <c r="M784" s="187"/>
      <c r="N784" s="187"/>
      <c r="O784" s="187"/>
      <c r="P784" s="187"/>
      <c r="Q784" s="187"/>
      <c r="R784" s="187"/>
      <c r="S784" s="187"/>
      <c r="T784" s="187"/>
      <c r="U784" s="187"/>
      <c r="V784" s="187"/>
      <c r="W784" s="187"/>
      <c r="X784" s="187"/>
      <c r="Y784" s="187"/>
      <c r="Z784" s="187"/>
    </row>
    <row r="785" spans="1:26" ht="14.25" customHeight="1" x14ac:dyDescent="0.25">
      <c r="A785" s="187"/>
      <c r="B785" s="187"/>
      <c r="C785" s="187"/>
      <c r="D785" s="187"/>
      <c r="E785" s="187"/>
      <c r="F785" s="187"/>
      <c r="G785" s="187"/>
      <c r="H785" s="187"/>
      <c r="I785" s="187"/>
      <c r="J785" s="187"/>
      <c r="K785" s="187"/>
      <c r="L785" s="187"/>
      <c r="M785" s="187"/>
      <c r="N785" s="187"/>
      <c r="O785" s="187"/>
      <c r="P785" s="187"/>
      <c r="Q785" s="187"/>
      <c r="R785" s="187"/>
      <c r="S785" s="187"/>
      <c r="T785" s="187"/>
      <c r="U785" s="187"/>
      <c r="V785" s="187"/>
      <c r="W785" s="187"/>
      <c r="X785" s="187"/>
      <c r="Y785" s="187"/>
      <c r="Z785" s="187"/>
    </row>
    <row r="786" spans="1:26" ht="14.25" customHeight="1" x14ac:dyDescent="0.25">
      <c r="A786" s="187"/>
      <c r="B786" s="187"/>
      <c r="C786" s="187"/>
      <c r="D786" s="187"/>
      <c r="E786" s="187"/>
      <c r="F786" s="187"/>
      <c r="G786" s="187"/>
      <c r="H786" s="187"/>
      <c r="I786" s="187"/>
      <c r="J786" s="187"/>
      <c r="K786" s="187"/>
      <c r="L786" s="187"/>
      <c r="M786" s="187"/>
      <c r="N786" s="187"/>
      <c r="O786" s="187"/>
      <c r="P786" s="187"/>
      <c r="Q786" s="187"/>
      <c r="R786" s="187"/>
      <c r="S786" s="187"/>
      <c r="T786" s="187"/>
      <c r="U786" s="187"/>
      <c r="V786" s="187"/>
      <c r="W786" s="187"/>
      <c r="X786" s="187"/>
      <c r="Y786" s="187"/>
      <c r="Z786" s="187"/>
    </row>
    <row r="787" spans="1:26" ht="14.25" customHeight="1" x14ac:dyDescent="0.25">
      <c r="A787" s="187"/>
      <c r="B787" s="187"/>
      <c r="C787" s="187"/>
      <c r="D787" s="187"/>
      <c r="E787" s="187"/>
      <c r="F787" s="187"/>
      <c r="G787" s="187"/>
      <c r="H787" s="187"/>
      <c r="I787" s="187"/>
      <c r="J787" s="187"/>
      <c r="K787" s="187"/>
      <c r="L787" s="187"/>
      <c r="M787" s="187"/>
      <c r="N787" s="187"/>
      <c r="O787" s="187"/>
      <c r="P787" s="187"/>
      <c r="Q787" s="187"/>
      <c r="R787" s="187"/>
      <c r="S787" s="187"/>
      <c r="T787" s="187"/>
      <c r="U787" s="187"/>
      <c r="V787" s="187"/>
      <c r="W787" s="187"/>
      <c r="X787" s="187"/>
      <c r="Y787" s="187"/>
      <c r="Z787" s="187"/>
    </row>
    <row r="788" spans="1:26" ht="14.25" customHeight="1" x14ac:dyDescent="0.25">
      <c r="A788" s="187"/>
      <c r="B788" s="187"/>
      <c r="C788" s="187"/>
      <c r="D788" s="187"/>
      <c r="E788" s="187"/>
      <c r="F788" s="187"/>
      <c r="G788" s="187"/>
      <c r="H788" s="187"/>
      <c r="I788" s="187"/>
      <c r="J788" s="187"/>
      <c r="K788" s="187"/>
      <c r="L788" s="187"/>
      <c r="M788" s="187"/>
      <c r="N788" s="187"/>
      <c r="O788" s="187"/>
      <c r="P788" s="187"/>
      <c r="Q788" s="187"/>
      <c r="R788" s="187"/>
      <c r="S788" s="187"/>
      <c r="T788" s="187"/>
      <c r="U788" s="187"/>
      <c r="V788" s="187"/>
      <c r="W788" s="187"/>
      <c r="X788" s="187"/>
      <c r="Y788" s="187"/>
      <c r="Z788" s="187"/>
    </row>
    <row r="789" spans="1:26" ht="14.25" customHeight="1" x14ac:dyDescent="0.25">
      <c r="A789" s="187"/>
      <c r="B789" s="187"/>
      <c r="C789" s="187"/>
      <c r="D789" s="187"/>
      <c r="E789" s="187"/>
      <c r="F789" s="187"/>
      <c r="G789" s="187"/>
      <c r="H789" s="187"/>
      <c r="I789" s="187"/>
      <c r="J789" s="187"/>
      <c r="K789" s="187"/>
      <c r="L789" s="187"/>
      <c r="M789" s="187"/>
      <c r="N789" s="187"/>
      <c r="O789" s="187"/>
      <c r="P789" s="187"/>
      <c r="Q789" s="187"/>
      <c r="R789" s="187"/>
      <c r="S789" s="187"/>
      <c r="T789" s="187"/>
      <c r="U789" s="187"/>
      <c r="V789" s="187"/>
      <c r="W789" s="187"/>
      <c r="X789" s="187"/>
      <c r="Y789" s="187"/>
      <c r="Z789" s="187"/>
    </row>
    <row r="790" spans="1:26" ht="14.25" customHeight="1" x14ac:dyDescent="0.25">
      <c r="A790" s="187"/>
      <c r="B790" s="187"/>
      <c r="C790" s="187"/>
      <c r="D790" s="187"/>
      <c r="E790" s="187"/>
      <c r="F790" s="187"/>
      <c r="G790" s="187"/>
      <c r="H790" s="187"/>
      <c r="I790" s="187"/>
      <c r="J790" s="187"/>
      <c r="K790" s="187"/>
      <c r="L790" s="187"/>
      <c r="M790" s="187"/>
      <c r="N790" s="187"/>
      <c r="O790" s="187"/>
      <c r="P790" s="187"/>
      <c r="Q790" s="187"/>
      <c r="R790" s="187"/>
      <c r="S790" s="187"/>
      <c r="T790" s="187"/>
      <c r="U790" s="187"/>
      <c r="V790" s="187"/>
      <c r="W790" s="187"/>
      <c r="X790" s="187"/>
      <c r="Y790" s="187"/>
      <c r="Z790" s="187"/>
    </row>
    <row r="791" spans="1:26" ht="14.25" customHeight="1" x14ac:dyDescent="0.25">
      <c r="A791" s="187"/>
      <c r="B791" s="187"/>
      <c r="C791" s="187"/>
      <c r="D791" s="187"/>
      <c r="E791" s="187"/>
      <c r="F791" s="187"/>
      <c r="G791" s="187"/>
      <c r="H791" s="187"/>
      <c r="I791" s="187"/>
      <c r="J791" s="187"/>
      <c r="K791" s="187"/>
      <c r="L791" s="187"/>
      <c r="M791" s="187"/>
      <c r="N791" s="187"/>
      <c r="O791" s="187"/>
      <c r="P791" s="187"/>
      <c r="Q791" s="187"/>
      <c r="R791" s="187"/>
      <c r="S791" s="187"/>
      <c r="T791" s="187"/>
      <c r="U791" s="187"/>
      <c r="V791" s="187"/>
      <c r="W791" s="187"/>
      <c r="X791" s="187"/>
      <c r="Y791" s="187"/>
      <c r="Z791" s="187"/>
    </row>
    <row r="792" spans="1:26" ht="14.25" customHeight="1" x14ac:dyDescent="0.25">
      <c r="A792" s="187"/>
      <c r="B792" s="187"/>
      <c r="C792" s="187"/>
      <c r="D792" s="187"/>
      <c r="E792" s="187"/>
      <c r="F792" s="187"/>
      <c r="G792" s="187"/>
      <c r="H792" s="187"/>
      <c r="I792" s="187"/>
      <c r="J792" s="187"/>
      <c r="K792" s="187"/>
      <c r="L792" s="187"/>
      <c r="M792" s="187"/>
      <c r="N792" s="187"/>
      <c r="O792" s="187"/>
      <c r="P792" s="187"/>
      <c r="Q792" s="187"/>
      <c r="R792" s="187"/>
      <c r="S792" s="187"/>
      <c r="T792" s="187"/>
      <c r="U792" s="187"/>
      <c r="V792" s="187"/>
      <c r="W792" s="187"/>
      <c r="X792" s="187"/>
      <c r="Y792" s="187"/>
      <c r="Z792" s="187"/>
    </row>
    <row r="793" spans="1:26" ht="14.25" customHeight="1" x14ac:dyDescent="0.25">
      <c r="A793" s="187"/>
      <c r="B793" s="187"/>
      <c r="C793" s="187"/>
      <c r="D793" s="187"/>
      <c r="E793" s="187"/>
      <c r="F793" s="187"/>
      <c r="G793" s="187"/>
      <c r="H793" s="187"/>
      <c r="I793" s="187"/>
      <c r="J793" s="187"/>
      <c r="K793" s="187"/>
      <c r="L793" s="187"/>
      <c r="M793" s="187"/>
      <c r="N793" s="187"/>
      <c r="O793" s="187"/>
      <c r="P793" s="187"/>
      <c r="Q793" s="187"/>
      <c r="R793" s="187"/>
      <c r="S793" s="187"/>
      <c r="T793" s="187"/>
      <c r="U793" s="187"/>
      <c r="V793" s="187"/>
      <c r="W793" s="187"/>
      <c r="X793" s="187"/>
      <c r="Y793" s="187"/>
      <c r="Z793" s="187"/>
    </row>
    <row r="794" spans="1:26" ht="14.25" customHeight="1" x14ac:dyDescent="0.25">
      <c r="A794" s="187"/>
      <c r="B794" s="187"/>
      <c r="C794" s="187"/>
      <c r="D794" s="187"/>
      <c r="E794" s="187"/>
      <c r="F794" s="187"/>
      <c r="G794" s="187"/>
      <c r="H794" s="187"/>
      <c r="I794" s="187"/>
      <c r="J794" s="187"/>
      <c r="K794" s="187"/>
      <c r="L794" s="187"/>
      <c r="M794" s="187"/>
      <c r="N794" s="187"/>
      <c r="O794" s="187"/>
      <c r="P794" s="187"/>
      <c r="Q794" s="187"/>
      <c r="R794" s="187"/>
      <c r="S794" s="187"/>
      <c r="T794" s="187"/>
      <c r="U794" s="187"/>
      <c r="V794" s="187"/>
      <c r="W794" s="187"/>
      <c r="X794" s="187"/>
      <c r="Y794" s="187"/>
      <c r="Z794" s="187"/>
    </row>
    <row r="795" spans="1:26" ht="14.25" customHeight="1" x14ac:dyDescent="0.25">
      <c r="A795" s="187"/>
      <c r="B795" s="187"/>
      <c r="C795" s="187"/>
      <c r="D795" s="187"/>
      <c r="E795" s="187"/>
      <c r="F795" s="187"/>
      <c r="G795" s="187"/>
      <c r="H795" s="187"/>
      <c r="I795" s="187"/>
      <c r="J795" s="187"/>
      <c r="K795" s="187"/>
      <c r="L795" s="187"/>
      <c r="M795" s="187"/>
      <c r="N795" s="187"/>
      <c r="O795" s="187"/>
      <c r="P795" s="187"/>
      <c r="Q795" s="187"/>
      <c r="R795" s="187"/>
      <c r="S795" s="187"/>
      <c r="T795" s="187"/>
      <c r="U795" s="187"/>
      <c r="V795" s="187"/>
      <c r="W795" s="187"/>
      <c r="X795" s="187"/>
      <c r="Y795" s="187"/>
      <c r="Z795" s="187"/>
    </row>
    <row r="796" spans="1:26" ht="14.25" customHeight="1" x14ac:dyDescent="0.25">
      <c r="A796" s="187"/>
      <c r="B796" s="187"/>
      <c r="C796" s="187"/>
      <c r="D796" s="187"/>
      <c r="E796" s="187"/>
      <c r="F796" s="187"/>
      <c r="G796" s="187"/>
      <c r="H796" s="187"/>
      <c r="I796" s="187"/>
      <c r="J796" s="187"/>
      <c r="K796" s="187"/>
      <c r="L796" s="187"/>
      <c r="M796" s="187"/>
      <c r="N796" s="187"/>
      <c r="O796" s="187"/>
      <c r="P796" s="187"/>
      <c r="Q796" s="187"/>
      <c r="R796" s="187"/>
      <c r="S796" s="187"/>
      <c r="T796" s="187"/>
      <c r="U796" s="187"/>
      <c r="V796" s="187"/>
      <c r="W796" s="187"/>
      <c r="X796" s="187"/>
      <c r="Y796" s="187"/>
      <c r="Z796" s="187"/>
    </row>
    <row r="797" spans="1:26" ht="14.25" customHeight="1" x14ac:dyDescent="0.25">
      <c r="A797" s="187"/>
      <c r="B797" s="187"/>
      <c r="C797" s="187"/>
      <c r="D797" s="187"/>
      <c r="E797" s="187"/>
      <c r="F797" s="187"/>
      <c r="G797" s="187"/>
      <c r="H797" s="187"/>
      <c r="I797" s="187"/>
      <c r="J797" s="187"/>
      <c r="K797" s="187"/>
      <c r="L797" s="187"/>
      <c r="M797" s="187"/>
      <c r="N797" s="187"/>
      <c r="O797" s="187"/>
      <c r="P797" s="187"/>
      <c r="Q797" s="187"/>
      <c r="R797" s="187"/>
      <c r="S797" s="187"/>
      <c r="T797" s="187"/>
      <c r="U797" s="187"/>
      <c r="V797" s="187"/>
      <c r="W797" s="187"/>
      <c r="X797" s="187"/>
      <c r="Y797" s="187"/>
      <c r="Z797" s="187"/>
    </row>
    <row r="798" spans="1:26" ht="14.25" customHeight="1" x14ac:dyDescent="0.25">
      <c r="A798" s="187"/>
      <c r="B798" s="187"/>
      <c r="C798" s="187"/>
      <c r="D798" s="187"/>
      <c r="E798" s="187"/>
      <c r="F798" s="187"/>
      <c r="G798" s="187"/>
      <c r="H798" s="187"/>
      <c r="I798" s="187"/>
      <c r="J798" s="187"/>
      <c r="K798" s="187"/>
      <c r="L798" s="187"/>
      <c r="M798" s="187"/>
      <c r="N798" s="187"/>
      <c r="O798" s="187"/>
      <c r="P798" s="187"/>
      <c r="Q798" s="187"/>
      <c r="R798" s="187"/>
      <c r="S798" s="187"/>
      <c r="T798" s="187"/>
      <c r="U798" s="187"/>
      <c r="V798" s="187"/>
      <c r="W798" s="187"/>
      <c r="X798" s="187"/>
      <c r="Y798" s="187"/>
      <c r="Z798" s="187"/>
    </row>
    <row r="799" spans="1:26" ht="14.25" customHeight="1" x14ac:dyDescent="0.25">
      <c r="A799" s="187"/>
      <c r="B799" s="187"/>
      <c r="C799" s="187"/>
      <c r="D799" s="187"/>
      <c r="E799" s="187"/>
      <c r="F799" s="187"/>
      <c r="G799" s="187"/>
      <c r="H799" s="187"/>
      <c r="I799" s="187"/>
      <c r="J799" s="187"/>
      <c r="K799" s="187"/>
      <c r="L799" s="187"/>
      <c r="M799" s="187"/>
      <c r="N799" s="187"/>
      <c r="O799" s="187"/>
      <c r="P799" s="187"/>
      <c r="Q799" s="187"/>
      <c r="R799" s="187"/>
      <c r="S799" s="187"/>
      <c r="T799" s="187"/>
      <c r="U799" s="187"/>
      <c r="V799" s="187"/>
      <c r="W799" s="187"/>
      <c r="X799" s="187"/>
      <c r="Y799" s="187"/>
      <c r="Z799" s="187"/>
    </row>
    <row r="800" spans="1:26" ht="14.25" customHeight="1" x14ac:dyDescent="0.25">
      <c r="A800" s="187"/>
      <c r="B800" s="187"/>
      <c r="C800" s="187"/>
      <c r="D800" s="187"/>
      <c r="E800" s="187"/>
      <c r="F800" s="187"/>
      <c r="G800" s="187"/>
      <c r="H800" s="187"/>
      <c r="I800" s="187"/>
      <c r="J800" s="187"/>
      <c r="K800" s="187"/>
      <c r="L800" s="187"/>
      <c r="M800" s="187"/>
      <c r="N800" s="187"/>
      <c r="O800" s="187"/>
      <c r="P800" s="187"/>
      <c r="Q800" s="187"/>
      <c r="R800" s="187"/>
      <c r="S800" s="187"/>
      <c r="T800" s="187"/>
      <c r="U800" s="187"/>
      <c r="V800" s="187"/>
      <c r="W800" s="187"/>
      <c r="X800" s="187"/>
      <c r="Y800" s="187"/>
      <c r="Z800" s="187"/>
    </row>
    <row r="801" spans="1:26" ht="14.25" customHeight="1" x14ac:dyDescent="0.25">
      <c r="A801" s="187"/>
      <c r="B801" s="187"/>
      <c r="C801" s="187"/>
      <c r="D801" s="187"/>
      <c r="E801" s="187"/>
      <c r="F801" s="187"/>
      <c r="G801" s="187"/>
      <c r="H801" s="187"/>
      <c r="I801" s="187"/>
      <c r="J801" s="187"/>
      <c r="K801" s="187"/>
      <c r="L801" s="187"/>
      <c r="M801" s="187"/>
      <c r="N801" s="187"/>
      <c r="O801" s="187"/>
      <c r="P801" s="187"/>
      <c r="Q801" s="187"/>
      <c r="R801" s="187"/>
      <c r="S801" s="187"/>
      <c r="T801" s="187"/>
      <c r="U801" s="187"/>
      <c r="V801" s="187"/>
      <c r="W801" s="187"/>
      <c r="X801" s="187"/>
      <c r="Y801" s="187"/>
      <c r="Z801" s="187"/>
    </row>
    <row r="802" spans="1:26" ht="14.25" customHeight="1" x14ac:dyDescent="0.25">
      <c r="A802" s="187"/>
      <c r="B802" s="187"/>
      <c r="C802" s="187"/>
      <c r="D802" s="187"/>
      <c r="E802" s="187"/>
      <c r="F802" s="187"/>
      <c r="G802" s="187"/>
      <c r="H802" s="187"/>
      <c r="I802" s="187"/>
      <c r="J802" s="187"/>
      <c r="K802" s="187"/>
      <c r="L802" s="187"/>
      <c r="M802" s="187"/>
      <c r="N802" s="187"/>
      <c r="O802" s="187"/>
      <c r="P802" s="187"/>
      <c r="Q802" s="187"/>
      <c r="R802" s="187"/>
      <c r="S802" s="187"/>
      <c r="T802" s="187"/>
      <c r="U802" s="187"/>
      <c r="V802" s="187"/>
      <c r="W802" s="187"/>
      <c r="X802" s="187"/>
      <c r="Y802" s="187"/>
      <c r="Z802" s="187"/>
    </row>
    <row r="803" spans="1:26" ht="14.25" customHeight="1" x14ac:dyDescent="0.25">
      <c r="A803" s="187"/>
      <c r="B803" s="187"/>
      <c r="C803" s="187"/>
      <c r="D803" s="187"/>
      <c r="E803" s="187"/>
      <c r="F803" s="187"/>
      <c r="G803" s="187"/>
      <c r="H803" s="187"/>
      <c r="I803" s="187"/>
      <c r="J803" s="187"/>
      <c r="K803" s="187"/>
      <c r="L803" s="187"/>
      <c r="M803" s="187"/>
      <c r="N803" s="187"/>
      <c r="O803" s="187"/>
      <c r="P803" s="187"/>
      <c r="Q803" s="187"/>
      <c r="R803" s="187"/>
      <c r="S803" s="187"/>
      <c r="T803" s="187"/>
      <c r="U803" s="187"/>
      <c r="V803" s="187"/>
      <c r="W803" s="187"/>
      <c r="X803" s="187"/>
      <c r="Y803" s="187"/>
      <c r="Z803" s="187"/>
    </row>
    <row r="804" spans="1:26" ht="14.25" customHeight="1" x14ac:dyDescent="0.25">
      <c r="A804" s="187"/>
      <c r="B804" s="187"/>
      <c r="C804" s="187"/>
      <c r="D804" s="187"/>
      <c r="E804" s="187"/>
      <c r="F804" s="187"/>
      <c r="G804" s="187"/>
      <c r="H804" s="187"/>
      <c r="I804" s="187"/>
      <c r="J804" s="187"/>
      <c r="K804" s="187"/>
      <c r="L804" s="187"/>
      <c r="M804" s="187"/>
      <c r="N804" s="187"/>
      <c r="O804" s="187"/>
      <c r="P804" s="187"/>
      <c r="Q804" s="187"/>
      <c r="R804" s="187"/>
      <c r="S804" s="187"/>
      <c r="T804" s="187"/>
      <c r="U804" s="187"/>
      <c r="V804" s="187"/>
      <c r="W804" s="187"/>
      <c r="X804" s="187"/>
      <c r="Y804" s="187"/>
      <c r="Z804" s="187"/>
    </row>
    <row r="805" spans="1:26" ht="14.25" customHeight="1" x14ac:dyDescent="0.25">
      <c r="A805" s="187"/>
      <c r="B805" s="187"/>
      <c r="C805" s="187"/>
      <c r="D805" s="187"/>
      <c r="E805" s="187"/>
      <c r="F805" s="187"/>
      <c r="G805" s="187"/>
      <c r="H805" s="187"/>
      <c r="I805" s="187"/>
      <c r="J805" s="187"/>
      <c r="K805" s="187"/>
      <c r="L805" s="187"/>
      <c r="M805" s="187"/>
      <c r="N805" s="187"/>
      <c r="O805" s="187"/>
      <c r="P805" s="187"/>
      <c r="Q805" s="187"/>
      <c r="R805" s="187"/>
      <c r="S805" s="187"/>
      <c r="T805" s="187"/>
      <c r="U805" s="187"/>
      <c r="V805" s="187"/>
      <c r="W805" s="187"/>
      <c r="X805" s="187"/>
      <c r="Y805" s="187"/>
      <c r="Z805" s="187"/>
    </row>
    <row r="806" spans="1:26" ht="14.25" customHeight="1" x14ac:dyDescent="0.25">
      <c r="A806" s="187"/>
      <c r="B806" s="187"/>
      <c r="C806" s="187"/>
      <c r="D806" s="187"/>
      <c r="E806" s="187"/>
      <c r="F806" s="187"/>
      <c r="G806" s="187"/>
      <c r="H806" s="187"/>
      <c r="I806" s="187"/>
      <c r="J806" s="187"/>
      <c r="K806" s="187"/>
      <c r="L806" s="187"/>
      <c r="M806" s="187"/>
      <c r="N806" s="187"/>
      <c r="O806" s="187"/>
      <c r="P806" s="187"/>
      <c r="Q806" s="187"/>
      <c r="R806" s="187"/>
      <c r="S806" s="187"/>
      <c r="T806" s="187"/>
      <c r="U806" s="187"/>
      <c r="V806" s="187"/>
      <c r="W806" s="187"/>
      <c r="X806" s="187"/>
      <c r="Y806" s="187"/>
      <c r="Z806" s="187"/>
    </row>
    <row r="807" spans="1:26" ht="14.25" customHeight="1" x14ac:dyDescent="0.25">
      <c r="A807" s="187"/>
      <c r="B807" s="187"/>
      <c r="C807" s="187"/>
      <c r="D807" s="187"/>
      <c r="E807" s="187"/>
      <c r="F807" s="187"/>
      <c r="G807" s="187"/>
      <c r="H807" s="187"/>
      <c r="I807" s="187"/>
      <c r="J807" s="187"/>
      <c r="K807" s="187"/>
      <c r="L807" s="187"/>
      <c r="M807" s="187"/>
      <c r="N807" s="187"/>
      <c r="O807" s="187"/>
      <c r="P807" s="187"/>
      <c r="Q807" s="187"/>
      <c r="R807" s="187"/>
      <c r="S807" s="187"/>
      <c r="T807" s="187"/>
      <c r="U807" s="187"/>
      <c r="V807" s="187"/>
      <c r="W807" s="187"/>
      <c r="X807" s="187"/>
      <c r="Y807" s="187"/>
      <c r="Z807" s="187"/>
    </row>
    <row r="808" spans="1:26" ht="14.25" customHeight="1" x14ac:dyDescent="0.25">
      <c r="A808" s="187"/>
      <c r="B808" s="187"/>
      <c r="C808" s="187"/>
      <c r="D808" s="187"/>
      <c r="E808" s="187"/>
      <c r="F808" s="187"/>
      <c r="G808" s="187"/>
      <c r="H808" s="187"/>
      <c r="I808" s="187"/>
      <c r="J808" s="187"/>
      <c r="K808" s="187"/>
      <c r="L808" s="187"/>
      <c r="M808" s="187"/>
      <c r="N808" s="187"/>
      <c r="O808" s="187"/>
      <c r="P808" s="187"/>
      <c r="Q808" s="187"/>
      <c r="R808" s="187"/>
      <c r="S808" s="187"/>
      <c r="T808" s="187"/>
      <c r="U808" s="187"/>
      <c r="V808" s="187"/>
      <c r="W808" s="187"/>
      <c r="X808" s="187"/>
      <c r="Y808" s="187"/>
      <c r="Z808" s="187"/>
    </row>
    <row r="809" spans="1:26" ht="14.25" customHeight="1" x14ac:dyDescent="0.25">
      <c r="A809" s="187"/>
      <c r="B809" s="187"/>
      <c r="C809" s="187"/>
      <c r="D809" s="187"/>
      <c r="E809" s="187"/>
      <c r="F809" s="187"/>
      <c r="G809" s="187"/>
      <c r="H809" s="187"/>
      <c r="I809" s="187"/>
      <c r="J809" s="187"/>
      <c r="K809" s="187"/>
      <c r="L809" s="187"/>
      <c r="M809" s="187"/>
      <c r="N809" s="187"/>
      <c r="O809" s="187"/>
      <c r="P809" s="187"/>
      <c r="Q809" s="187"/>
      <c r="R809" s="187"/>
      <c r="S809" s="187"/>
      <c r="T809" s="187"/>
      <c r="U809" s="187"/>
      <c r="V809" s="187"/>
      <c r="W809" s="187"/>
      <c r="X809" s="187"/>
      <c r="Y809" s="187"/>
      <c r="Z809" s="187"/>
    </row>
    <row r="810" spans="1:26" ht="14.25" customHeight="1" x14ac:dyDescent="0.25">
      <c r="A810" s="187"/>
      <c r="B810" s="187"/>
      <c r="C810" s="187"/>
      <c r="D810" s="187"/>
      <c r="E810" s="187"/>
      <c r="F810" s="187"/>
      <c r="G810" s="187"/>
      <c r="H810" s="187"/>
      <c r="I810" s="187"/>
      <c r="J810" s="187"/>
      <c r="K810" s="187"/>
      <c r="L810" s="187"/>
      <c r="M810" s="187"/>
      <c r="N810" s="187"/>
      <c r="O810" s="187"/>
      <c r="P810" s="187"/>
      <c r="Q810" s="187"/>
      <c r="R810" s="187"/>
      <c r="S810" s="187"/>
      <c r="T810" s="187"/>
      <c r="U810" s="187"/>
      <c r="V810" s="187"/>
      <c r="W810" s="187"/>
      <c r="X810" s="187"/>
      <c r="Y810" s="187"/>
      <c r="Z810" s="187"/>
    </row>
    <row r="811" spans="1:26" ht="14.25" customHeight="1" x14ac:dyDescent="0.25">
      <c r="A811" s="187"/>
      <c r="B811" s="187"/>
      <c r="C811" s="187"/>
      <c r="D811" s="187"/>
      <c r="E811" s="187"/>
      <c r="F811" s="187"/>
      <c r="G811" s="187"/>
      <c r="H811" s="187"/>
      <c r="I811" s="187"/>
      <c r="J811" s="187"/>
      <c r="K811" s="187"/>
      <c r="L811" s="187"/>
      <c r="M811" s="187"/>
      <c r="N811" s="187"/>
      <c r="O811" s="187"/>
      <c r="P811" s="187"/>
      <c r="Q811" s="187"/>
      <c r="R811" s="187"/>
      <c r="S811" s="187"/>
      <c r="T811" s="187"/>
      <c r="U811" s="187"/>
      <c r="V811" s="187"/>
      <c r="W811" s="187"/>
      <c r="X811" s="187"/>
      <c r="Y811" s="187"/>
      <c r="Z811" s="187"/>
    </row>
    <row r="812" spans="1:26" ht="14.25" customHeight="1" x14ac:dyDescent="0.25">
      <c r="A812" s="187"/>
      <c r="B812" s="187"/>
      <c r="C812" s="187"/>
      <c r="D812" s="187"/>
      <c r="E812" s="187"/>
      <c r="F812" s="187"/>
      <c r="G812" s="187"/>
      <c r="H812" s="187"/>
      <c r="I812" s="187"/>
      <c r="J812" s="187"/>
      <c r="K812" s="187"/>
      <c r="L812" s="187"/>
      <c r="M812" s="187"/>
      <c r="N812" s="187"/>
      <c r="O812" s="187"/>
      <c r="P812" s="187"/>
      <c r="Q812" s="187"/>
      <c r="R812" s="187"/>
      <c r="S812" s="187"/>
      <c r="T812" s="187"/>
      <c r="U812" s="187"/>
      <c r="V812" s="187"/>
      <c r="W812" s="187"/>
      <c r="X812" s="187"/>
      <c r="Y812" s="187"/>
      <c r="Z812" s="187"/>
    </row>
    <row r="813" spans="1:26" ht="14.25" customHeight="1" x14ac:dyDescent="0.25">
      <c r="A813" s="187"/>
      <c r="B813" s="187"/>
      <c r="C813" s="187"/>
      <c r="D813" s="187"/>
      <c r="E813" s="187"/>
      <c r="F813" s="187"/>
      <c r="G813" s="187"/>
      <c r="H813" s="187"/>
      <c r="I813" s="187"/>
      <c r="J813" s="187"/>
      <c r="K813" s="187"/>
      <c r="L813" s="187"/>
      <c r="M813" s="187"/>
      <c r="N813" s="187"/>
      <c r="O813" s="187"/>
      <c r="P813" s="187"/>
      <c r="Q813" s="187"/>
      <c r="R813" s="187"/>
      <c r="S813" s="187"/>
      <c r="T813" s="187"/>
      <c r="U813" s="187"/>
      <c r="V813" s="187"/>
      <c r="W813" s="187"/>
      <c r="X813" s="187"/>
      <c r="Y813" s="187"/>
      <c r="Z813" s="187"/>
    </row>
    <row r="814" spans="1:26" ht="14.25" customHeight="1" x14ac:dyDescent="0.25">
      <c r="A814" s="187"/>
      <c r="B814" s="187"/>
      <c r="C814" s="187"/>
      <c r="D814" s="187"/>
      <c r="E814" s="187"/>
      <c r="F814" s="187"/>
      <c r="G814" s="187"/>
      <c r="H814" s="187"/>
      <c r="I814" s="187"/>
      <c r="J814" s="187"/>
      <c r="K814" s="187"/>
      <c r="L814" s="187"/>
      <c r="M814" s="187"/>
      <c r="N814" s="187"/>
      <c r="O814" s="187"/>
      <c r="P814" s="187"/>
      <c r="Q814" s="187"/>
      <c r="R814" s="187"/>
      <c r="S814" s="187"/>
      <c r="T814" s="187"/>
      <c r="U814" s="187"/>
      <c r="V814" s="187"/>
      <c r="W814" s="187"/>
      <c r="X814" s="187"/>
      <c r="Y814" s="187"/>
      <c r="Z814" s="187"/>
    </row>
    <row r="815" spans="1:26" ht="14.25" customHeight="1" x14ac:dyDescent="0.25">
      <c r="A815" s="187"/>
      <c r="B815" s="187"/>
      <c r="C815" s="187"/>
      <c r="D815" s="187"/>
      <c r="E815" s="187"/>
      <c r="F815" s="187"/>
      <c r="G815" s="187"/>
      <c r="H815" s="187"/>
      <c r="I815" s="187"/>
      <c r="J815" s="187"/>
      <c r="K815" s="187"/>
      <c r="L815" s="187"/>
      <c r="M815" s="187"/>
      <c r="N815" s="187"/>
      <c r="O815" s="187"/>
      <c r="P815" s="187"/>
      <c r="Q815" s="187"/>
      <c r="R815" s="187"/>
      <c r="S815" s="187"/>
      <c r="T815" s="187"/>
      <c r="U815" s="187"/>
      <c r="V815" s="187"/>
      <c r="W815" s="187"/>
      <c r="X815" s="187"/>
      <c r="Y815" s="187"/>
      <c r="Z815" s="187"/>
    </row>
    <row r="816" spans="1:26" ht="14.25" customHeight="1" x14ac:dyDescent="0.25">
      <c r="A816" s="187"/>
      <c r="B816" s="187"/>
      <c r="C816" s="187"/>
      <c r="D816" s="187"/>
      <c r="E816" s="187"/>
      <c r="F816" s="187"/>
      <c r="G816" s="187"/>
      <c r="H816" s="187"/>
      <c r="I816" s="187"/>
      <c r="J816" s="187"/>
      <c r="K816" s="187"/>
      <c r="L816" s="187"/>
      <c r="M816" s="187"/>
      <c r="N816" s="187"/>
      <c r="O816" s="187"/>
      <c r="P816" s="187"/>
      <c r="Q816" s="187"/>
      <c r="R816" s="187"/>
      <c r="S816" s="187"/>
      <c r="T816" s="187"/>
      <c r="U816" s="187"/>
      <c r="V816" s="187"/>
      <c r="W816" s="187"/>
      <c r="X816" s="187"/>
      <c r="Y816" s="187"/>
      <c r="Z816" s="187"/>
    </row>
    <row r="817" spans="1:26" ht="14.25" customHeight="1" x14ac:dyDescent="0.25">
      <c r="A817" s="187"/>
      <c r="B817" s="187"/>
      <c r="C817" s="187"/>
      <c r="D817" s="187"/>
      <c r="E817" s="187"/>
      <c r="F817" s="187"/>
      <c r="G817" s="187"/>
      <c r="H817" s="187"/>
      <c r="I817" s="187"/>
      <c r="J817" s="187"/>
      <c r="K817" s="187"/>
      <c r="L817" s="187"/>
      <c r="M817" s="187"/>
      <c r="N817" s="187"/>
      <c r="O817" s="187"/>
      <c r="P817" s="187"/>
      <c r="Q817" s="187"/>
      <c r="R817" s="187"/>
      <c r="S817" s="187"/>
      <c r="T817" s="187"/>
      <c r="U817" s="187"/>
      <c r="V817" s="187"/>
      <c r="W817" s="187"/>
      <c r="X817" s="187"/>
      <c r="Y817" s="187"/>
      <c r="Z817" s="187"/>
    </row>
    <row r="818" spans="1:26" ht="14.25" customHeight="1" x14ac:dyDescent="0.25">
      <c r="A818" s="187"/>
      <c r="B818" s="187"/>
      <c r="C818" s="187"/>
      <c r="D818" s="187"/>
      <c r="E818" s="187"/>
      <c r="F818" s="187"/>
      <c r="G818" s="187"/>
      <c r="H818" s="187"/>
      <c r="I818" s="187"/>
      <c r="J818" s="187"/>
      <c r="K818" s="187"/>
      <c r="L818" s="187"/>
      <c r="M818" s="187"/>
      <c r="N818" s="187"/>
      <c r="O818" s="187"/>
      <c r="P818" s="187"/>
      <c r="Q818" s="187"/>
      <c r="R818" s="187"/>
      <c r="S818" s="187"/>
      <c r="T818" s="187"/>
      <c r="U818" s="187"/>
      <c r="V818" s="187"/>
      <c r="W818" s="187"/>
      <c r="X818" s="187"/>
      <c r="Y818" s="187"/>
      <c r="Z818" s="187"/>
    </row>
    <row r="819" spans="1:26" ht="14.25" customHeight="1" x14ac:dyDescent="0.25">
      <c r="A819" s="187"/>
      <c r="B819" s="187"/>
      <c r="C819" s="187"/>
      <c r="D819" s="187"/>
      <c r="E819" s="187"/>
      <c r="F819" s="187"/>
      <c r="G819" s="187"/>
      <c r="H819" s="187"/>
      <c r="I819" s="187"/>
      <c r="J819" s="187"/>
      <c r="K819" s="187"/>
      <c r="L819" s="187"/>
      <c r="M819" s="187"/>
      <c r="N819" s="187"/>
      <c r="O819" s="187"/>
      <c r="P819" s="187"/>
      <c r="Q819" s="187"/>
      <c r="R819" s="187"/>
      <c r="S819" s="187"/>
      <c r="T819" s="187"/>
      <c r="U819" s="187"/>
      <c r="V819" s="187"/>
      <c r="W819" s="187"/>
      <c r="X819" s="187"/>
      <c r="Y819" s="187"/>
      <c r="Z819" s="187"/>
    </row>
    <row r="820" spans="1:26" ht="14.25" customHeight="1" x14ac:dyDescent="0.25">
      <c r="A820" s="187"/>
      <c r="B820" s="187"/>
      <c r="C820" s="187"/>
      <c r="D820" s="187"/>
      <c r="E820" s="187"/>
      <c r="F820" s="187"/>
      <c r="G820" s="187"/>
      <c r="H820" s="187"/>
      <c r="I820" s="187"/>
      <c r="J820" s="187"/>
      <c r="K820" s="187"/>
      <c r="L820" s="187"/>
      <c r="M820" s="187"/>
      <c r="N820" s="187"/>
      <c r="O820" s="187"/>
      <c r="P820" s="187"/>
      <c r="Q820" s="187"/>
      <c r="R820" s="187"/>
      <c r="S820" s="187"/>
      <c r="T820" s="187"/>
      <c r="U820" s="187"/>
      <c r="V820" s="187"/>
      <c r="W820" s="187"/>
      <c r="X820" s="187"/>
      <c r="Y820" s="187"/>
      <c r="Z820" s="187"/>
    </row>
    <row r="821" spans="1:26" ht="14.25" customHeight="1" x14ac:dyDescent="0.25">
      <c r="A821" s="187"/>
      <c r="B821" s="187"/>
      <c r="C821" s="187"/>
      <c r="D821" s="187"/>
      <c r="E821" s="187"/>
      <c r="F821" s="187"/>
      <c r="G821" s="187"/>
      <c r="H821" s="187"/>
      <c r="I821" s="187"/>
      <c r="J821" s="187"/>
      <c r="K821" s="187"/>
      <c r="L821" s="187"/>
      <c r="M821" s="187"/>
      <c r="N821" s="187"/>
      <c r="O821" s="187"/>
      <c r="P821" s="187"/>
      <c r="Q821" s="187"/>
      <c r="R821" s="187"/>
      <c r="S821" s="187"/>
      <c r="T821" s="187"/>
      <c r="U821" s="187"/>
      <c r="V821" s="187"/>
      <c r="W821" s="187"/>
      <c r="X821" s="187"/>
      <c r="Y821" s="187"/>
      <c r="Z821" s="187"/>
    </row>
    <row r="822" spans="1:26" ht="14.25" customHeight="1" x14ac:dyDescent="0.25">
      <c r="A822" s="187"/>
      <c r="B822" s="187"/>
      <c r="C822" s="187"/>
      <c r="D822" s="187"/>
      <c r="E822" s="187"/>
      <c r="F822" s="187"/>
      <c r="G822" s="187"/>
      <c r="H822" s="187"/>
      <c r="I822" s="187"/>
      <c r="J822" s="187"/>
      <c r="K822" s="187"/>
      <c r="L822" s="187"/>
      <c r="M822" s="187"/>
      <c r="N822" s="187"/>
      <c r="O822" s="187"/>
      <c r="P822" s="187"/>
      <c r="Q822" s="187"/>
      <c r="R822" s="187"/>
      <c r="S822" s="187"/>
      <c r="T822" s="187"/>
      <c r="U822" s="187"/>
      <c r="V822" s="187"/>
      <c r="W822" s="187"/>
      <c r="X822" s="187"/>
      <c r="Y822" s="187"/>
      <c r="Z822" s="187"/>
    </row>
    <row r="823" spans="1:26" ht="14.25" customHeight="1" x14ac:dyDescent="0.25">
      <c r="A823" s="187"/>
      <c r="B823" s="187"/>
      <c r="C823" s="187"/>
      <c r="D823" s="187"/>
      <c r="E823" s="187"/>
      <c r="F823" s="187"/>
      <c r="G823" s="187"/>
      <c r="H823" s="187"/>
      <c r="I823" s="187"/>
      <c r="J823" s="187"/>
      <c r="K823" s="187"/>
      <c r="L823" s="187"/>
      <c r="M823" s="187"/>
      <c r="N823" s="187"/>
      <c r="O823" s="187"/>
      <c r="P823" s="187"/>
      <c r="Q823" s="187"/>
      <c r="R823" s="187"/>
      <c r="S823" s="187"/>
      <c r="T823" s="187"/>
      <c r="U823" s="187"/>
      <c r="V823" s="187"/>
      <c r="W823" s="187"/>
      <c r="X823" s="187"/>
      <c r="Y823" s="187"/>
      <c r="Z823" s="187"/>
    </row>
    <row r="824" spans="1:26" ht="14.25" customHeight="1" x14ac:dyDescent="0.25">
      <c r="A824" s="187"/>
      <c r="B824" s="187"/>
      <c r="C824" s="187"/>
      <c r="D824" s="187"/>
      <c r="E824" s="187"/>
      <c r="F824" s="187"/>
      <c r="G824" s="187"/>
      <c r="H824" s="187"/>
      <c r="I824" s="187"/>
      <c r="J824" s="187"/>
      <c r="K824" s="187"/>
      <c r="L824" s="187"/>
      <c r="M824" s="187"/>
      <c r="N824" s="187"/>
      <c r="O824" s="187"/>
      <c r="P824" s="187"/>
      <c r="Q824" s="187"/>
      <c r="R824" s="187"/>
      <c r="S824" s="187"/>
      <c r="T824" s="187"/>
      <c r="U824" s="187"/>
      <c r="V824" s="187"/>
      <c r="W824" s="187"/>
      <c r="X824" s="187"/>
      <c r="Y824" s="187"/>
      <c r="Z824" s="187"/>
    </row>
    <row r="825" spans="1:26" ht="14.25" customHeight="1" x14ac:dyDescent="0.25">
      <c r="A825" s="187"/>
      <c r="B825" s="187"/>
      <c r="C825" s="187"/>
      <c r="D825" s="187"/>
      <c r="E825" s="187"/>
      <c r="F825" s="187"/>
      <c r="G825" s="187"/>
      <c r="H825" s="187"/>
      <c r="I825" s="187"/>
      <c r="J825" s="187"/>
      <c r="K825" s="187"/>
      <c r="L825" s="187"/>
      <c r="M825" s="187"/>
      <c r="N825" s="187"/>
      <c r="O825" s="187"/>
      <c r="P825" s="187"/>
      <c r="Q825" s="187"/>
      <c r="R825" s="187"/>
      <c r="S825" s="187"/>
      <c r="T825" s="187"/>
      <c r="U825" s="187"/>
      <c r="V825" s="187"/>
      <c r="W825" s="187"/>
      <c r="X825" s="187"/>
      <c r="Y825" s="187"/>
      <c r="Z825" s="187"/>
    </row>
    <row r="826" spans="1:26" ht="14.25" customHeight="1" x14ac:dyDescent="0.25">
      <c r="A826" s="187"/>
      <c r="B826" s="187"/>
      <c r="C826" s="187"/>
      <c r="D826" s="187"/>
      <c r="E826" s="187"/>
      <c r="F826" s="187"/>
      <c r="G826" s="187"/>
      <c r="H826" s="187"/>
      <c r="I826" s="187"/>
      <c r="J826" s="187"/>
      <c r="K826" s="187"/>
      <c r="L826" s="187"/>
      <c r="M826" s="187"/>
      <c r="N826" s="187"/>
      <c r="O826" s="187"/>
      <c r="P826" s="187"/>
      <c r="Q826" s="187"/>
      <c r="R826" s="187"/>
      <c r="S826" s="187"/>
      <c r="T826" s="187"/>
      <c r="U826" s="187"/>
      <c r="V826" s="187"/>
      <c r="W826" s="187"/>
      <c r="X826" s="187"/>
      <c r="Y826" s="187"/>
      <c r="Z826" s="187"/>
    </row>
    <row r="827" spans="1:26" ht="14.25" customHeight="1" x14ac:dyDescent="0.25">
      <c r="A827" s="187"/>
      <c r="B827" s="187"/>
      <c r="C827" s="187"/>
      <c r="D827" s="187"/>
      <c r="E827" s="187"/>
      <c r="F827" s="187"/>
      <c r="G827" s="187"/>
      <c r="H827" s="187"/>
      <c r="I827" s="187"/>
      <c r="J827" s="187"/>
      <c r="K827" s="187"/>
      <c r="L827" s="187"/>
      <c r="M827" s="187"/>
      <c r="N827" s="187"/>
      <c r="O827" s="187"/>
      <c r="P827" s="187"/>
      <c r="Q827" s="187"/>
      <c r="R827" s="187"/>
      <c r="S827" s="187"/>
      <c r="T827" s="187"/>
      <c r="U827" s="187"/>
      <c r="V827" s="187"/>
      <c r="W827" s="187"/>
      <c r="X827" s="187"/>
      <c r="Y827" s="187"/>
      <c r="Z827" s="187"/>
    </row>
    <row r="828" spans="1:26" ht="14.25" customHeight="1" x14ac:dyDescent="0.25">
      <c r="A828" s="187"/>
      <c r="B828" s="187"/>
      <c r="C828" s="187"/>
      <c r="D828" s="187"/>
      <c r="E828" s="187"/>
      <c r="F828" s="187"/>
      <c r="G828" s="187"/>
      <c r="H828" s="187"/>
      <c r="I828" s="187"/>
      <c r="J828" s="187"/>
      <c r="K828" s="187"/>
      <c r="L828" s="187"/>
      <c r="M828" s="187"/>
      <c r="N828" s="187"/>
      <c r="O828" s="187"/>
      <c r="P828" s="187"/>
      <c r="Q828" s="187"/>
      <c r="R828" s="187"/>
      <c r="S828" s="187"/>
      <c r="T828" s="187"/>
      <c r="U828" s="187"/>
      <c r="V828" s="187"/>
      <c r="W828" s="187"/>
      <c r="X828" s="187"/>
      <c r="Y828" s="187"/>
      <c r="Z828" s="187"/>
    </row>
    <row r="829" spans="1:26" ht="14.25" customHeight="1" x14ac:dyDescent="0.25">
      <c r="A829" s="187"/>
      <c r="B829" s="187"/>
      <c r="C829" s="187"/>
      <c r="D829" s="187"/>
      <c r="E829" s="187"/>
      <c r="F829" s="187"/>
      <c r="G829" s="187"/>
      <c r="H829" s="187"/>
      <c r="I829" s="187"/>
      <c r="J829" s="187"/>
      <c r="K829" s="187"/>
      <c r="L829" s="187"/>
      <c r="M829" s="187"/>
      <c r="N829" s="187"/>
      <c r="O829" s="187"/>
      <c r="P829" s="187"/>
      <c r="Q829" s="187"/>
      <c r="R829" s="187"/>
      <c r="S829" s="187"/>
      <c r="T829" s="187"/>
      <c r="U829" s="187"/>
      <c r="V829" s="187"/>
      <c r="W829" s="187"/>
      <c r="X829" s="187"/>
      <c r="Y829" s="187"/>
      <c r="Z829" s="187"/>
    </row>
    <row r="830" spans="1:26" ht="14.25" customHeight="1" x14ac:dyDescent="0.25">
      <c r="A830" s="187"/>
      <c r="B830" s="187"/>
      <c r="C830" s="187"/>
      <c r="D830" s="187"/>
      <c r="E830" s="187"/>
      <c r="F830" s="187"/>
      <c r="G830" s="187"/>
      <c r="H830" s="187"/>
      <c r="I830" s="187"/>
      <c r="J830" s="187"/>
      <c r="K830" s="187"/>
      <c r="L830" s="187"/>
      <c r="M830" s="187"/>
      <c r="N830" s="187"/>
      <c r="O830" s="187"/>
      <c r="P830" s="187"/>
      <c r="Q830" s="187"/>
      <c r="R830" s="187"/>
      <c r="S830" s="187"/>
      <c r="T830" s="187"/>
      <c r="U830" s="187"/>
      <c r="V830" s="187"/>
      <c r="W830" s="187"/>
      <c r="X830" s="187"/>
      <c r="Y830" s="187"/>
      <c r="Z830" s="187"/>
    </row>
    <row r="831" spans="1:26" ht="14.25" customHeight="1" x14ac:dyDescent="0.25">
      <c r="A831" s="187"/>
      <c r="B831" s="187"/>
      <c r="C831" s="187"/>
      <c r="D831" s="187"/>
      <c r="E831" s="187"/>
      <c r="F831" s="187"/>
      <c r="G831" s="187"/>
      <c r="H831" s="187"/>
      <c r="I831" s="187"/>
      <c r="J831" s="187"/>
      <c r="K831" s="187"/>
      <c r="L831" s="187"/>
      <c r="M831" s="187"/>
      <c r="N831" s="187"/>
      <c r="O831" s="187"/>
      <c r="P831" s="187"/>
      <c r="Q831" s="187"/>
      <c r="R831" s="187"/>
      <c r="S831" s="187"/>
      <c r="T831" s="187"/>
      <c r="U831" s="187"/>
      <c r="V831" s="187"/>
      <c r="W831" s="187"/>
      <c r="X831" s="187"/>
      <c r="Y831" s="187"/>
      <c r="Z831" s="187"/>
    </row>
    <row r="832" spans="1:26" ht="14.25" customHeight="1" x14ac:dyDescent="0.25">
      <c r="A832" s="187"/>
      <c r="B832" s="187"/>
      <c r="C832" s="187"/>
      <c r="D832" s="187"/>
      <c r="E832" s="187"/>
      <c r="F832" s="187"/>
      <c r="G832" s="187"/>
      <c r="H832" s="187"/>
      <c r="I832" s="187"/>
      <c r="J832" s="187"/>
      <c r="K832" s="187"/>
      <c r="L832" s="187"/>
      <c r="M832" s="187"/>
      <c r="N832" s="187"/>
      <c r="O832" s="187"/>
      <c r="P832" s="187"/>
      <c r="Q832" s="187"/>
      <c r="R832" s="187"/>
      <c r="S832" s="187"/>
      <c r="T832" s="187"/>
      <c r="U832" s="187"/>
      <c r="V832" s="187"/>
      <c r="W832" s="187"/>
      <c r="X832" s="187"/>
      <c r="Y832" s="187"/>
      <c r="Z832" s="187"/>
    </row>
    <row r="833" spans="1:26" ht="14.25" customHeight="1" x14ac:dyDescent="0.25">
      <c r="A833" s="187"/>
      <c r="B833" s="187"/>
      <c r="C833" s="187"/>
      <c r="D833" s="187"/>
      <c r="E833" s="187"/>
      <c r="F833" s="187"/>
      <c r="G833" s="187"/>
      <c r="H833" s="187"/>
      <c r="I833" s="187"/>
      <c r="J833" s="187"/>
      <c r="K833" s="187"/>
      <c r="L833" s="187"/>
      <c r="M833" s="187"/>
      <c r="N833" s="187"/>
      <c r="O833" s="187"/>
      <c r="P833" s="187"/>
      <c r="Q833" s="187"/>
      <c r="R833" s="187"/>
      <c r="S833" s="187"/>
      <c r="T833" s="187"/>
      <c r="U833" s="187"/>
      <c r="V833" s="187"/>
      <c r="W833" s="187"/>
      <c r="X833" s="187"/>
      <c r="Y833" s="187"/>
      <c r="Z833" s="187"/>
    </row>
    <row r="834" spans="1:26" ht="14.25" customHeight="1" x14ac:dyDescent="0.25">
      <c r="A834" s="187"/>
      <c r="B834" s="187"/>
      <c r="C834" s="187"/>
      <c r="D834" s="187"/>
      <c r="E834" s="187"/>
      <c r="F834" s="187"/>
      <c r="G834" s="187"/>
      <c r="H834" s="187"/>
      <c r="I834" s="187"/>
      <c r="J834" s="187"/>
      <c r="K834" s="187"/>
      <c r="L834" s="187"/>
      <c r="M834" s="187"/>
      <c r="N834" s="187"/>
      <c r="O834" s="187"/>
      <c r="P834" s="187"/>
      <c r="Q834" s="187"/>
      <c r="R834" s="187"/>
      <c r="S834" s="187"/>
      <c r="T834" s="187"/>
      <c r="U834" s="187"/>
      <c r="V834" s="187"/>
      <c r="W834" s="187"/>
      <c r="X834" s="187"/>
      <c r="Y834" s="187"/>
      <c r="Z834" s="187"/>
    </row>
    <row r="835" spans="1:26" ht="14.25" customHeight="1" x14ac:dyDescent="0.25">
      <c r="A835" s="187"/>
      <c r="B835" s="187"/>
      <c r="C835" s="187"/>
      <c r="D835" s="187"/>
      <c r="E835" s="187"/>
      <c r="F835" s="187"/>
      <c r="G835" s="187"/>
      <c r="H835" s="187"/>
      <c r="I835" s="187"/>
      <c r="J835" s="187"/>
      <c r="K835" s="187"/>
      <c r="L835" s="187"/>
      <c r="M835" s="187"/>
      <c r="N835" s="187"/>
      <c r="O835" s="187"/>
      <c r="P835" s="187"/>
      <c r="Q835" s="187"/>
      <c r="R835" s="187"/>
      <c r="S835" s="187"/>
      <c r="T835" s="187"/>
      <c r="U835" s="187"/>
      <c r="V835" s="187"/>
      <c r="W835" s="187"/>
      <c r="X835" s="187"/>
      <c r="Y835" s="187"/>
      <c r="Z835" s="187"/>
    </row>
    <row r="836" spans="1:26" ht="14.25" customHeight="1" x14ac:dyDescent="0.25">
      <c r="A836" s="187"/>
      <c r="B836" s="187"/>
      <c r="C836" s="187"/>
      <c r="D836" s="187"/>
      <c r="E836" s="187"/>
      <c r="F836" s="187"/>
      <c r="G836" s="187"/>
      <c r="H836" s="187"/>
      <c r="I836" s="187"/>
      <c r="J836" s="187"/>
      <c r="K836" s="187"/>
      <c r="L836" s="187"/>
      <c r="M836" s="187"/>
      <c r="N836" s="187"/>
      <c r="O836" s="187"/>
      <c r="P836" s="187"/>
      <c r="Q836" s="187"/>
      <c r="R836" s="187"/>
      <c r="S836" s="187"/>
      <c r="T836" s="187"/>
      <c r="U836" s="187"/>
      <c r="V836" s="187"/>
      <c r="W836" s="187"/>
      <c r="X836" s="187"/>
      <c r="Y836" s="187"/>
      <c r="Z836" s="187"/>
    </row>
    <row r="837" spans="1:26" ht="14.25" customHeight="1" x14ac:dyDescent="0.25">
      <c r="A837" s="187"/>
      <c r="B837" s="187"/>
      <c r="C837" s="187"/>
      <c r="D837" s="187"/>
      <c r="E837" s="187"/>
      <c r="F837" s="187"/>
      <c r="G837" s="187"/>
      <c r="H837" s="187"/>
      <c r="I837" s="187"/>
      <c r="J837" s="187"/>
      <c r="K837" s="187"/>
      <c r="L837" s="187"/>
      <c r="M837" s="187"/>
      <c r="N837" s="187"/>
      <c r="O837" s="187"/>
      <c r="P837" s="187"/>
      <c r="Q837" s="187"/>
      <c r="R837" s="187"/>
      <c r="S837" s="187"/>
      <c r="T837" s="187"/>
      <c r="U837" s="187"/>
      <c r="V837" s="187"/>
      <c r="W837" s="187"/>
      <c r="X837" s="187"/>
      <c r="Y837" s="187"/>
      <c r="Z837" s="187"/>
    </row>
    <row r="838" spans="1:26" ht="14.25" customHeight="1" x14ac:dyDescent="0.25">
      <c r="A838" s="187"/>
      <c r="B838" s="187"/>
      <c r="C838" s="187"/>
      <c r="D838" s="187"/>
      <c r="E838" s="187"/>
      <c r="F838" s="187"/>
      <c r="G838" s="187"/>
      <c r="H838" s="187"/>
      <c r="I838" s="187"/>
      <c r="J838" s="187"/>
      <c r="K838" s="187"/>
      <c r="L838" s="187"/>
      <c r="M838" s="187"/>
      <c r="N838" s="187"/>
      <c r="O838" s="187"/>
      <c r="P838" s="187"/>
      <c r="Q838" s="187"/>
      <c r="R838" s="187"/>
      <c r="S838" s="187"/>
      <c r="T838" s="187"/>
      <c r="U838" s="187"/>
      <c r="V838" s="187"/>
      <c r="W838" s="187"/>
      <c r="X838" s="187"/>
      <c r="Y838" s="187"/>
      <c r="Z838" s="187"/>
    </row>
    <row r="839" spans="1:26" ht="14.25" customHeight="1" x14ac:dyDescent="0.25">
      <c r="A839" s="187"/>
      <c r="B839" s="187"/>
      <c r="C839" s="187"/>
      <c r="D839" s="187"/>
      <c r="E839" s="187"/>
      <c r="F839" s="187"/>
      <c r="G839" s="187"/>
      <c r="H839" s="187"/>
      <c r="I839" s="187"/>
      <c r="J839" s="187"/>
      <c r="K839" s="187"/>
      <c r="L839" s="187"/>
      <c r="M839" s="187"/>
      <c r="N839" s="187"/>
      <c r="O839" s="187"/>
      <c r="P839" s="187"/>
      <c r="Q839" s="187"/>
      <c r="R839" s="187"/>
      <c r="S839" s="187"/>
      <c r="T839" s="187"/>
      <c r="U839" s="187"/>
      <c r="V839" s="187"/>
      <c r="W839" s="187"/>
      <c r="X839" s="187"/>
      <c r="Y839" s="187"/>
      <c r="Z839" s="187"/>
    </row>
    <row r="840" spans="1:26" ht="14.25" customHeight="1" x14ac:dyDescent="0.25">
      <c r="A840" s="187"/>
      <c r="B840" s="187"/>
      <c r="C840" s="187"/>
      <c r="D840" s="187"/>
      <c r="E840" s="187"/>
      <c r="F840" s="187"/>
      <c r="G840" s="187"/>
      <c r="H840" s="187"/>
      <c r="I840" s="187"/>
      <c r="J840" s="187"/>
      <c r="K840" s="187"/>
      <c r="L840" s="187"/>
      <c r="M840" s="187"/>
      <c r="N840" s="187"/>
      <c r="O840" s="187"/>
      <c r="P840" s="187"/>
      <c r="Q840" s="187"/>
      <c r="R840" s="187"/>
      <c r="S840" s="187"/>
      <c r="T840" s="187"/>
      <c r="U840" s="187"/>
      <c r="V840" s="187"/>
      <c r="W840" s="187"/>
      <c r="X840" s="187"/>
      <c r="Y840" s="187"/>
      <c r="Z840" s="187"/>
    </row>
    <row r="841" spans="1:26" ht="14.25" customHeight="1" x14ac:dyDescent="0.25">
      <c r="A841" s="187"/>
      <c r="B841" s="187"/>
      <c r="C841" s="187"/>
      <c r="D841" s="187"/>
      <c r="E841" s="187"/>
      <c r="F841" s="187"/>
      <c r="G841" s="187"/>
      <c r="H841" s="187"/>
      <c r="I841" s="187"/>
      <c r="J841" s="187"/>
      <c r="K841" s="187"/>
      <c r="L841" s="187"/>
      <c r="M841" s="187"/>
      <c r="N841" s="187"/>
      <c r="O841" s="187"/>
      <c r="P841" s="187"/>
      <c r="Q841" s="187"/>
      <c r="R841" s="187"/>
      <c r="S841" s="187"/>
      <c r="T841" s="187"/>
      <c r="U841" s="187"/>
      <c r="V841" s="187"/>
      <c r="W841" s="187"/>
      <c r="X841" s="187"/>
      <c r="Y841" s="187"/>
      <c r="Z841" s="187"/>
    </row>
    <row r="842" spans="1:26" ht="14.25" customHeight="1" x14ac:dyDescent="0.25">
      <c r="A842" s="187"/>
      <c r="B842" s="187"/>
      <c r="C842" s="187"/>
      <c r="D842" s="187"/>
      <c r="E842" s="187"/>
      <c r="F842" s="187"/>
      <c r="G842" s="187"/>
      <c r="H842" s="187"/>
      <c r="I842" s="187"/>
      <c r="J842" s="187"/>
      <c r="K842" s="187"/>
      <c r="L842" s="187"/>
      <c r="M842" s="187"/>
      <c r="N842" s="187"/>
      <c r="O842" s="187"/>
      <c r="P842" s="187"/>
      <c r="Q842" s="187"/>
      <c r="R842" s="187"/>
      <c r="S842" s="187"/>
      <c r="T842" s="187"/>
      <c r="U842" s="187"/>
      <c r="V842" s="187"/>
      <c r="W842" s="187"/>
      <c r="X842" s="187"/>
      <c r="Y842" s="187"/>
      <c r="Z842" s="187"/>
    </row>
    <row r="843" spans="1:26" ht="14.25" customHeight="1" x14ac:dyDescent="0.25">
      <c r="A843" s="187"/>
      <c r="B843" s="187"/>
      <c r="C843" s="187"/>
      <c r="D843" s="187"/>
      <c r="E843" s="187"/>
      <c r="F843" s="187"/>
      <c r="G843" s="187"/>
      <c r="H843" s="187"/>
      <c r="I843" s="187"/>
      <c r="J843" s="187"/>
      <c r="K843" s="187"/>
      <c r="L843" s="187"/>
      <c r="M843" s="187"/>
      <c r="N843" s="187"/>
      <c r="O843" s="187"/>
      <c r="P843" s="187"/>
      <c r="Q843" s="187"/>
      <c r="R843" s="187"/>
      <c r="S843" s="187"/>
      <c r="T843" s="187"/>
      <c r="U843" s="187"/>
      <c r="V843" s="187"/>
      <c r="W843" s="187"/>
      <c r="X843" s="187"/>
      <c r="Y843" s="187"/>
      <c r="Z843" s="187"/>
    </row>
    <row r="844" spans="1:26" ht="14.25" customHeight="1" x14ac:dyDescent="0.25">
      <c r="A844" s="187"/>
      <c r="B844" s="187"/>
      <c r="C844" s="187"/>
      <c r="D844" s="187"/>
      <c r="E844" s="187"/>
      <c r="F844" s="187"/>
      <c r="G844" s="187"/>
      <c r="H844" s="187"/>
      <c r="I844" s="187"/>
      <c r="J844" s="187"/>
      <c r="K844" s="187"/>
      <c r="L844" s="187"/>
      <c r="M844" s="187"/>
      <c r="N844" s="187"/>
      <c r="O844" s="187"/>
      <c r="P844" s="187"/>
      <c r="Q844" s="187"/>
      <c r="R844" s="187"/>
      <c r="S844" s="187"/>
      <c r="T844" s="187"/>
      <c r="U844" s="187"/>
      <c r="V844" s="187"/>
      <c r="W844" s="187"/>
      <c r="X844" s="187"/>
      <c r="Y844" s="187"/>
      <c r="Z844" s="187"/>
    </row>
    <row r="845" spans="1:26" ht="14.25" customHeight="1" x14ac:dyDescent="0.25">
      <c r="A845" s="187"/>
      <c r="B845" s="187"/>
      <c r="C845" s="187"/>
      <c r="D845" s="187"/>
      <c r="E845" s="187"/>
      <c r="F845" s="187"/>
      <c r="G845" s="187"/>
      <c r="H845" s="187"/>
      <c r="I845" s="187"/>
      <c r="J845" s="187"/>
      <c r="K845" s="187"/>
      <c r="L845" s="187"/>
      <c r="M845" s="187"/>
      <c r="N845" s="187"/>
      <c r="O845" s="187"/>
      <c r="P845" s="187"/>
      <c r="Q845" s="187"/>
      <c r="R845" s="187"/>
      <c r="S845" s="187"/>
      <c r="T845" s="187"/>
      <c r="U845" s="187"/>
      <c r="V845" s="187"/>
      <c r="W845" s="187"/>
      <c r="X845" s="187"/>
      <c r="Y845" s="187"/>
      <c r="Z845" s="187"/>
    </row>
    <row r="846" spans="1:26" ht="14.25" customHeight="1" x14ac:dyDescent="0.25">
      <c r="A846" s="187"/>
      <c r="B846" s="187"/>
      <c r="C846" s="187"/>
      <c r="D846" s="187"/>
      <c r="E846" s="187"/>
      <c r="F846" s="187"/>
      <c r="G846" s="187"/>
      <c r="H846" s="187"/>
      <c r="I846" s="187"/>
      <c r="J846" s="187"/>
      <c r="K846" s="187"/>
      <c r="L846" s="187"/>
      <c r="M846" s="187"/>
      <c r="N846" s="187"/>
      <c r="O846" s="187"/>
      <c r="P846" s="187"/>
      <c r="Q846" s="187"/>
      <c r="R846" s="187"/>
      <c r="S846" s="187"/>
      <c r="T846" s="187"/>
      <c r="U846" s="187"/>
      <c r="V846" s="187"/>
      <c r="W846" s="187"/>
      <c r="X846" s="187"/>
      <c r="Y846" s="187"/>
      <c r="Z846" s="187"/>
    </row>
    <row r="847" spans="1:26" ht="14.25" customHeight="1" x14ac:dyDescent="0.25">
      <c r="A847" s="187"/>
      <c r="B847" s="187"/>
      <c r="C847" s="187"/>
      <c r="D847" s="187"/>
      <c r="E847" s="187"/>
      <c r="F847" s="187"/>
      <c r="G847" s="187"/>
      <c r="H847" s="187"/>
      <c r="I847" s="187"/>
      <c r="J847" s="187"/>
      <c r="K847" s="187"/>
      <c r="L847" s="187"/>
      <c r="M847" s="187"/>
      <c r="N847" s="187"/>
      <c r="O847" s="187"/>
      <c r="P847" s="187"/>
      <c r="Q847" s="187"/>
      <c r="R847" s="187"/>
      <c r="S847" s="187"/>
      <c r="T847" s="187"/>
      <c r="U847" s="187"/>
      <c r="V847" s="187"/>
      <c r="W847" s="187"/>
      <c r="X847" s="187"/>
      <c r="Y847" s="187"/>
      <c r="Z847" s="187"/>
    </row>
    <row r="848" spans="1:26" ht="14.25" customHeight="1" x14ac:dyDescent="0.25">
      <c r="A848" s="187"/>
      <c r="B848" s="187"/>
      <c r="C848" s="187"/>
      <c r="D848" s="187"/>
      <c r="E848" s="187"/>
      <c r="F848" s="187"/>
      <c r="G848" s="187"/>
      <c r="H848" s="187"/>
      <c r="I848" s="187"/>
      <c r="J848" s="187"/>
      <c r="K848" s="187"/>
      <c r="L848" s="187"/>
      <c r="M848" s="187"/>
      <c r="N848" s="187"/>
      <c r="O848" s="187"/>
      <c r="P848" s="187"/>
      <c r="Q848" s="187"/>
      <c r="R848" s="187"/>
      <c r="S848" s="187"/>
      <c r="T848" s="187"/>
      <c r="U848" s="187"/>
      <c r="V848" s="187"/>
      <c r="W848" s="187"/>
      <c r="X848" s="187"/>
      <c r="Y848" s="187"/>
      <c r="Z848" s="187"/>
    </row>
    <row r="849" spans="1:26" ht="14.25" customHeight="1" x14ac:dyDescent="0.25">
      <c r="A849" s="187"/>
      <c r="B849" s="187"/>
      <c r="C849" s="187"/>
      <c r="D849" s="187"/>
      <c r="E849" s="187"/>
      <c r="F849" s="187"/>
      <c r="G849" s="187"/>
      <c r="H849" s="187"/>
      <c r="I849" s="187"/>
      <c r="J849" s="187"/>
      <c r="K849" s="187"/>
      <c r="L849" s="187"/>
      <c r="M849" s="187"/>
      <c r="N849" s="187"/>
      <c r="O849" s="187"/>
      <c r="P849" s="187"/>
      <c r="Q849" s="187"/>
      <c r="R849" s="187"/>
      <c r="S849" s="187"/>
      <c r="T849" s="187"/>
      <c r="U849" s="187"/>
      <c r="V849" s="187"/>
      <c r="W849" s="187"/>
      <c r="X849" s="187"/>
      <c r="Y849" s="187"/>
      <c r="Z849" s="187"/>
    </row>
    <row r="850" spans="1:26" ht="14.25" customHeight="1" x14ac:dyDescent="0.25">
      <c r="A850" s="187"/>
      <c r="B850" s="187"/>
      <c r="C850" s="187"/>
      <c r="D850" s="187"/>
      <c r="E850" s="187"/>
      <c r="F850" s="187"/>
      <c r="G850" s="187"/>
      <c r="H850" s="187"/>
      <c r="I850" s="187"/>
      <c r="J850" s="187"/>
      <c r="K850" s="187"/>
      <c r="L850" s="187"/>
      <c r="M850" s="187"/>
      <c r="N850" s="187"/>
      <c r="O850" s="187"/>
      <c r="P850" s="187"/>
      <c r="Q850" s="187"/>
      <c r="R850" s="187"/>
      <c r="S850" s="187"/>
      <c r="T850" s="187"/>
      <c r="U850" s="187"/>
      <c r="V850" s="187"/>
      <c r="W850" s="187"/>
      <c r="X850" s="187"/>
      <c r="Y850" s="187"/>
      <c r="Z850" s="187"/>
    </row>
    <row r="851" spans="1:26" ht="14.25" customHeight="1" x14ac:dyDescent="0.25">
      <c r="A851" s="187"/>
      <c r="B851" s="187"/>
      <c r="C851" s="187"/>
      <c r="D851" s="187"/>
      <c r="E851" s="187"/>
      <c r="F851" s="187"/>
      <c r="G851" s="187"/>
      <c r="H851" s="187"/>
      <c r="I851" s="187"/>
      <c r="J851" s="187"/>
      <c r="K851" s="187"/>
      <c r="L851" s="187"/>
      <c r="M851" s="187"/>
      <c r="N851" s="187"/>
      <c r="O851" s="187"/>
      <c r="P851" s="187"/>
      <c r="Q851" s="187"/>
      <c r="R851" s="187"/>
      <c r="S851" s="187"/>
      <c r="T851" s="187"/>
      <c r="U851" s="187"/>
      <c r="V851" s="187"/>
      <c r="W851" s="187"/>
      <c r="X851" s="187"/>
      <c r="Y851" s="187"/>
      <c r="Z851" s="187"/>
    </row>
    <row r="852" spans="1:26" ht="14.25" customHeight="1" x14ac:dyDescent="0.25">
      <c r="A852" s="187"/>
      <c r="B852" s="187"/>
      <c r="C852" s="187"/>
      <c r="D852" s="187"/>
      <c r="E852" s="187"/>
      <c r="F852" s="187"/>
      <c r="G852" s="187"/>
      <c r="H852" s="187"/>
      <c r="I852" s="187"/>
      <c r="J852" s="187"/>
      <c r="K852" s="187"/>
      <c r="L852" s="187"/>
      <c r="M852" s="187"/>
      <c r="N852" s="187"/>
      <c r="O852" s="187"/>
      <c r="P852" s="187"/>
      <c r="Q852" s="187"/>
      <c r="R852" s="187"/>
      <c r="S852" s="187"/>
      <c r="T852" s="187"/>
      <c r="U852" s="187"/>
      <c r="V852" s="187"/>
      <c r="W852" s="187"/>
      <c r="X852" s="187"/>
      <c r="Y852" s="187"/>
      <c r="Z852" s="187"/>
    </row>
    <row r="853" spans="1:26" ht="14.25" customHeight="1" x14ac:dyDescent="0.25">
      <c r="A853" s="187"/>
      <c r="B853" s="187"/>
      <c r="C853" s="187"/>
      <c r="D853" s="187"/>
      <c r="E853" s="187"/>
      <c r="F853" s="187"/>
      <c r="G853" s="187"/>
      <c r="H853" s="187"/>
      <c r="I853" s="187"/>
      <c r="J853" s="187"/>
      <c r="K853" s="187"/>
      <c r="L853" s="187"/>
      <c r="M853" s="187"/>
      <c r="N853" s="187"/>
      <c r="O853" s="187"/>
      <c r="P853" s="187"/>
      <c r="Q853" s="187"/>
      <c r="R853" s="187"/>
      <c r="S853" s="187"/>
      <c r="T853" s="187"/>
      <c r="U853" s="187"/>
      <c r="V853" s="187"/>
      <c r="W853" s="187"/>
      <c r="X853" s="187"/>
      <c r="Y853" s="187"/>
      <c r="Z853" s="187"/>
    </row>
    <row r="854" spans="1:26" ht="14.25" customHeight="1" x14ac:dyDescent="0.25">
      <c r="A854" s="187"/>
      <c r="B854" s="187"/>
      <c r="C854" s="187"/>
      <c r="D854" s="187"/>
      <c r="E854" s="187"/>
      <c r="F854" s="187"/>
      <c r="G854" s="187"/>
      <c r="H854" s="187"/>
      <c r="I854" s="187"/>
      <c r="J854" s="187"/>
      <c r="K854" s="187"/>
      <c r="L854" s="187"/>
      <c r="M854" s="187"/>
      <c r="N854" s="187"/>
      <c r="O854" s="187"/>
      <c r="P854" s="187"/>
      <c r="Q854" s="187"/>
      <c r="R854" s="187"/>
      <c r="S854" s="187"/>
      <c r="T854" s="187"/>
      <c r="U854" s="187"/>
      <c r="V854" s="187"/>
      <c r="W854" s="187"/>
      <c r="X854" s="187"/>
      <c r="Y854" s="187"/>
      <c r="Z854" s="187"/>
    </row>
    <row r="855" spans="1:26" ht="14.25" customHeight="1" x14ac:dyDescent="0.25">
      <c r="A855" s="187"/>
      <c r="B855" s="187"/>
      <c r="C855" s="187"/>
      <c r="D855" s="187"/>
      <c r="E855" s="187"/>
      <c r="F855" s="187"/>
      <c r="G855" s="187"/>
      <c r="H855" s="187"/>
      <c r="I855" s="187"/>
      <c r="J855" s="187"/>
      <c r="K855" s="187"/>
      <c r="L855" s="187"/>
      <c r="M855" s="187"/>
      <c r="N855" s="187"/>
      <c r="O855" s="187"/>
      <c r="P855" s="187"/>
      <c r="Q855" s="187"/>
      <c r="R855" s="187"/>
      <c r="S855" s="187"/>
      <c r="T855" s="187"/>
      <c r="U855" s="187"/>
      <c r="V855" s="187"/>
      <c r="W855" s="187"/>
      <c r="X855" s="187"/>
      <c r="Y855" s="187"/>
      <c r="Z855" s="187"/>
    </row>
    <row r="856" spans="1:26" ht="14.25" customHeight="1" x14ac:dyDescent="0.25">
      <c r="A856" s="187"/>
      <c r="B856" s="187"/>
      <c r="C856" s="187"/>
      <c r="D856" s="187"/>
      <c r="E856" s="187"/>
      <c r="F856" s="187"/>
      <c r="G856" s="187"/>
      <c r="H856" s="187"/>
      <c r="I856" s="187"/>
      <c r="J856" s="187"/>
      <c r="K856" s="187"/>
      <c r="L856" s="187"/>
      <c r="M856" s="187"/>
      <c r="N856" s="187"/>
      <c r="O856" s="187"/>
      <c r="P856" s="187"/>
      <c r="Q856" s="187"/>
      <c r="R856" s="187"/>
      <c r="S856" s="187"/>
      <c r="T856" s="187"/>
      <c r="U856" s="187"/>
      <c r="V856" s="187"/>
      <c r="W856" s="187"/>
      <c r="X856" s="187"/>
      <c r="Y856" s="187"/>
      <c r="Z856" s="187"/>
    </row>
    <row r="857" spans="1:26" ht="14.25" customHeight="1" x14ac:dyDescent="0.25">
      <c r="A857" s="187"/>
      <c r="B857" s="187"/>
      <c r="C857" s="187"/>
      <c r="D857" s="187"/>
      <c r="E857" s="187"/>
      <c r="F857" s="187"/>
      <c r="G857" s="187"/>
      <c r="H857" s="187"/>
      <c r="I857" s="187"/>
      <c r="J857" s="187"/>
      <c r="K857" s="187"/>
      <c r="L857" s="187"/>
      <c r="M857" s="187"/>
      <c r="N857" s="187"/>
      <c r="O857" s="187"/>
      <c r="P857" s="187"/>
      <c r="Q857" s="187"/>
      <c r="R857" s="187"/>
      <c r="S857" s="187"/>
      <c r="T857" s="187"/>
      <c r="U857" s="187"/>
      <c r="V857" s="187"/>
      <c r="W857" s="187"/>
      <c r="X857" s="187"/>
      <c r="Y857" s="187"/>
      <c r="Z857" s="187"/>
    </row>
    <row r="858" spans="1:26" ht="14.25" customHeight="1" x14ac:dyDescent="0.25">
      <c r="A858" s="187"/>
      <c r="B858" s="187"/>
      <c r="C858" s="187"/>
      <c r="D858" s="187"/>
      <c r="E858" s="187"/>
      <c r="F858" s="187"/>
      <c r="G858" s="187"/>
      <c r="H858" s="187"/>
      <c r="I858" s="187"/>
      <c r="J858" s="187"/>
      <c r="K858" s="187"/>
      <c r="L858" s="187"/>
      <c r="M858" s="187"/>
      <c r="N858" s="187"/>
      <c r="O858" s="187"/>
      <c r="P858" s="187"/>
      <c r="Q858" s="187"/>
      <c r="R858" s="187"/>
      <c r="S858" s="187"/>
      <c r="T858" s="187"/>
      <c r="U858" s="187"/>
      <c r="V858" s="187"/>
      <c r="W858" s="187"/>
      <c r="X858" s="187"/>
      <c r="Y858" s="187"/>
      <c r="Z858" s="187"/>
    </row>
    <row r="859" spans="1:26" ht="14.25" customHeight="1" x14ac:dyDescent="0.25">
      <c r="A859" s="187"/>
      <c r="B859" s="187"/>
      <c r="C859" s="187"/>
      <c r="D859" s="187"/>
      <c r="E859" s="187"/>
      <c r="F859" s="187"/>
      <c r="G859" s="187"/>
      <c r="H859" s="187"/>
      <c r="I859" s="187"/>
      <c r="J859" s="187"/>
      <c r="K859" s="187"/>
      <c r="L859" s="187"/>
      <c r="M859" s="187"/>
      <c r="N859" s="187"/>
      <c r="O859" s="187"/>
      <c r="P859" s="187"/>
      <c r="Q859" s="187"/>
      <c r="R859" s="187"/>
      <c r="S859" s="187"/>
      <c r="T859" s="187"/>
      <c r="U859" s="187"/>
      <c r="V859" s="187"/>
      <c r="W859" s="187"/>
      <c r="X859" s="187"/>
      <c r="Y859" s="187"/>
      <c r="Z859" s="187"/>
    </row>
    <row r="860" spans="1:26" ht="14.25" customHeight="1" x14ac:dyDescent="0.25">
      <c r="A860" s="187"/>
      <c r="B860" s="187"/>
      <c r="C860" s="187"/>
      <c r="D860" s="187"/>
      <c r="E860" s="187"/>
      <c r="F860" s="187"/>
      <c r="G860" s="187"/>
      <c r="H860" s="187"/>
      <c r="I860" s="187"/>
      <c r="J860" s="187"/>
      <c r="K860" s="187"/>
      <c r="L860" s="187"/>
      <c r="M860" s="187"/>
      <c r="N860" s="187"/>
      <c r="O860" s="187"/>
      <c r="P860" s="187"/>
      <c r="Q860" s="187"/>
      <c r="R860" s="187"/>
      <c r="S860" s="187"/>
      <c r="T860" s="187"/>
      <c r="U860" s="187"/>
      <c r="V860" s="187"/>
      <c r="W860" s="187"/>
      <c r="X860" s="187"/>
      <c r="Y860" s="187"/>
      <c r="Z860" s="187"/>
    </row>
    <row r="861" spans="1:26" ht="14.25" customHeight="1" x14ac:dyDescent="0.25">
      <c r="A861" s="187"/>
      <c r="B861" s="187"/>
      <c r="C861" s="187"/>
      <c r="D861" s="187"/>
      <c r="E861" s="187"/>
      <c r="F861" s="187"/>
      <c r="G861" s="187"/>
      <c r="H861" s="187"/>
      <c r="I861" s="187"/>
      <c r="J861" s="187"/>
      <c r="K861" s="187"/>
      <c r="L861" s="187"/>
      <c r="M861" s="187"/>
      <c r="N861" s="187"/>
      <c r="O861" s="187"/>
      <c r="P861" s="187"/>
      <c r="Q861" s="187"/>
      <c r="R861" s="187"/>
      <c r="S861" s="187"/>
      <c r="T861" s="187"/>
      <c r="U861" s="187"/>
      <c r="V861" s="187"/>
      <c r="W861" s="187"/>
      <c r="X861" s="187"/>
      <c r="Y861" s="187"/>
      <c r="Z861" s="187"/>
    </row>
    <row r="862" spans="1:26" ht="14.25" customHeight="1" x14ac:dyDescent="0.25">
      <c r="A862" s="187"/>
      <c r="B862" s="187"/>
      <c r="C862" s="187"/>
      <c r="D862" s="187"/>
      <c r="E862" s="187"/>
      <c r="F862" s="187"/>
      <c r="G862" s="187"/>
      <c r="H862" s="187"/>
      <c r="I862" s="187"/>
      <c r="J862" s="187"/>
      <c r="K862" s="187"/>
      <c r="L862" s="187"/>
      <c r="M862" s="187"/>
      <c r="N862" s="187"/>
      <c r="O862" s="187"/>
      <c r="P862" s="187"/>
      <c r="Q862" s="187"/>
      <c r="R862" s="187"/>
      <c r="S862" s="187"/>
      <c r="T862" s="187"/>
      <c r="U862" s="187"/>
      <c r="V862" s="187"/>
      <c r="W862" s="187"/>
      <c r="X862" s="187"/>
      <c r="Y862" s="187"/>
      <c r="Z862" s="187"/>
    </row>
    <row r="863" spans="1:26" ht="14.25" customHeight="1" x14ac:dyDescent="0.25">
      <c r="A863" s="187"/>
      <c r="B863" s="187"/>
      <c r="C863" s="187"/>
      <c r="D863" s="187"/>
      <c r="E863" s="187"/>
      <c r="F863" s="187"/>
      <c r="G863" s="187"/>
      <c r="H863" s="187"/>
      <c r="I863" s="187"/>
      <c r="J863" s="187"/>
      <c r="K863" s="187"/>
      <c r="L863" s="187"/>
      <c r="M863" s="187"/>
      <c r="N863" s="187"/>
      <c r="O863" s="187"/>
      <c r="P863" s="187"/>
      <c r="Q863" s="187"/>
      <c r="R863" s="187"/>
      <c r="S863" s="187"/>
      <c r="T863" s="187"/>
      <c r="U863" s="187"/>
      <c r="V863" s="187"/>
      <c r="W863" s="187"/>
      <c r="X863" s="187"/>
      <c r="Y863" s="187"/>
      <c r="Z863" s="187"/>
    </row>
    <row r="864" spans="1:26" ht="14.25" customHeight="1" x14ac:dyDescent="0.25">
      <c r="A864" s="187"/>
      <c r="B864" s="187"/>
      <c r="C864" s="187"/>
      <c r="D864" s="187"/>
      <c r="E864" s="187"/>
      <c r="F864" s="187"/>
      <c r="G864" s="187"/>
      <c r="H864" s="187"/>
      <c r="I864" s="187"/>
      <c r="J864" s="187"/>
      <c r="K864" s="187"/>
      <c r="L864" s="187"/>
      <c r="M864" s="187"/>
      <c r="N864" s="187"/>
      <c r="O864" s="187"/>
      <c r="P864" s="187"/>
      <c r="Q864" s="187"/>
      <c r="R864" s="187"/>
      <c r="S864" s="187"/>
      <c r="T864" s="187"/>
      <c r="U864" s="187"/>
      <c r="V864" s="187"/>
      <c r="W864" s="187"/>
      <c r="X864" s="187"/>
      <c r="Y864" s="187"/>
      <c r="Z864" s="187"/>
    </row>
    <row r="865" spans="1:26" ht="14.25" customHeight="1" x14ac:dyDescent="0.25">
      <c r="A865" s="187"/>
      <c r="B865" s="187"/>
      <c r="C865" s="187"/>
      <c r="D865" s="187"/>
      <c r="E865" s="187"/>
      <c r="F865" s="187"/>
      <c r="G865" s="187"/>
      <c r="H865" s="187"/>
      <c r="I865" s="187"/>
      <c r="J865" s="187"/>
      <c r="K865" s="187"/>
      <c r="L865" s="187"/>
      <c r="M865" s="187"/>
      <c r="N865" s="187"/>
      <c r="O865" s="187"/>
      <c r="P865" s="187"/>
      <c r="Q865" s="187"/>
      <c r="R865" s="187"/>
      <c r="S865" s="187"/>
      <c r="T865" s="187"/>
      <c r="U865" s="187"/>
      <c r="V865" s="187"/>
      <c r="W865" s="187"/>
      <c r="X865" s="187"/>
      <c r="Y865" s="187"/>
      <c r="Z865" s="187"/>
    </row>
    <row r="866" spans="1:26" ht="14.25" customHeight="1" x14ac:dyDescent="0.25">
      <c r="A866" s="187"/>
      <c r="B866" s="187"/>
      <c r="C866" s="187"/>
      <c r="D866" s="187"/>
      <c r="E866" s="187"/>
      <c r="F866" s="187"/>
      <c r="G866" s="187"/>
      <c r="H866" s="187"/>
      <c r="I866" s="187"/>
      <c r="J866" s="187"/>
      <c r="K866" s="187"/>
      <c r="L866" s="187"/>
      <c r="M866" s="187"/>
      <c r="N866" s="187"/>
      <c r="O866" s="187"/>
      <c r="P866" s="187"/>
      <c r="Q866" s="187"/>
      <c r="R866" s="187"/>
      <c r="S866" s="187"/>
      <c r="T866" s="187"/>
      <c r="U866" s="187"/>
      <c r="V866" s="187"/>
      <c r="W866" s="187"/>
      <c r="X866" s="187"/>
      <c r="Y866" s="187"/>
      <c r="Z866" s="187"/>
    </row>
    <row r="867" spans="1:26" ht="14.25" customHeight="1" x14ac:dyDescent="0.25">
      <c r="A867" s="187"/>
      <c r="B867" s="187"/>
      <c r="C867" s="187"/>
      <c r="D867" s="187"/>
      <c r="E867" s="187"/>
      <c r="F867" s="187"/>
      <c r="G867" s="187"/>
      <c r="H867" s="187"/>
      <c r="I867" s="187"/>
      <c r="J867" s="187"/>
      <c r="K867" s="187"/>
      <c r="L867" s="187"/>
      <c r="M867" s="187"/>
      <c r="N867" s="187"/>
      <c r="O867" s="187"/>
      <c r="P867" s="187"/>
      <c r="Q867" s="187"/>
      <c r="R867" s="187"/>
      <c r="S867" s="187"/>
      <c r="T867" s="187"/>
      <c r="U867" s="187"/>
      <c r="V867" s="187"/>
      <c r="W867" s="187"/>
      <c r="X867" s="187"/>
      <c r="Y867" s="187"/>
      <c r="Z867" s="187"/>
    </row>
    <row r="868" spans="1:26" ht="14.25" customHeight="1" x14ac:dyDescent="0.25">
      <c r="A868" s="187"/>
      <c r="B868" s="187"/>
      <c r="C868" s="187"/>
      <c r="D868" s="187"/>
      <c r="E868" s="187"/>
      <c r="F868" s="187"/>
      <c r="G868" s="187"/>
      <c r="H868" s="187"/>
      <c r="I868" s="187"/>
      <c r="J868" s="187"/>
      <c r="K868" s="187"/>
      <c r="L868" s="187"/>
      <c r="M868" s="187"/>
      <c r="N868" s="187"/>
      <c r="O868" s="187"/>
      <c r="P868" s="187"/>
      <c r="Q868" s="187"/>
      <c r="R868" s="187"/>
      <c r="S868" s="187"/>
      <c r="T868" s="187"/>
      <c r="U868" s="187"/>
      <c r="V868" s="187"/>
      <c r="W868" s="187"/>
      <c r="X868" s="187"/>
      <c r="Y868" s="187"/>
      <c r="Z868" s="187"/>
    </row>
    <row r="869" spans="1:26" ht="14.25" customHeight="1" x14ac:dyDescent="0.25">
      <c r="A869" s="187"/>
      <c r="B869" s="187"/>
      <c r="C869" s="187"/>
      <c r="D869" s="187"/>
      <c r="E869" s="187"/>
      <c r="F869" s="187"/>
      <c r="G869" s="187"/>
      <c r="H869" s="187"/>
      <c r="I869" s="187"/>
      <c r="J869" s="187"/>
      <c r="K869" s="187"/>
      <c r="L869" s="187"/>
      <c r="M869" s="187"/>
      <c r="N869" s="187"/>
      <c r="O869" s="187"/>
      <c r="P869" s="187"/>
      <c r="Q869" s="187"/>
      <c r="R869" s="187"/>
      <c r="S869" s="187"/>
      <c r="T869" s="187"/>
      <c r="U869" s="187"/>
      <c r="V869" s="187"/>
      <c r="W869" s="187"/>
      <c r="X869" s="187"/>
      <c r="Y869" s="187"/>
      <c r="Z869" s="187"/>
    </row>
    <row r="870" spans="1:26" ht="14.25" customHeight="1" x14ac:dyDescent="0.25">
      <c r="A870" s="187"/>
      <c r="B870" s="187"/>
      <c r="C870" s="187"/>
      <c r="D870" s="187"/>
      <c r="E870" s="187"/>
      <c r="F870" s="187"/>
      <c r="G870" s="187"/>
      <c r="H870" s="187"/>
      <c r="I870" s="187"/>
      <c r="J870" s="187"/>
      <c r="K870" s="187"/>
      <c r="L870" s="187"/>
      <c r="M870" s="187"/>
      <c r="N870" s="187"/>
      <c r="O870" s="187"/>
      <c r="P870" s="187"/>
      <c r="Q870" s="187"/>
      <c r="R870" s="187"/>
      <c r="S870" s="187"/>
      <c r="T870" s="187"/>
      <c r="U870" s="187"/>
      <c r="V870" s="187"/>
      <c r="W870" s="187"/>
      <c r="X870" s="187"/>
      <c r="Y870" s="187"/>
      <c r="Z870" s="187"/>
    </row>
    <row r="871" spans="1:26" ht="14.25" customHeight="1" x14ac:dyDescent="0.25">
      <c r="A871" s="187"/>
      <c r="B871" s="187"/>
      <c r="C871" s="187"/>
      <c r="D871" s="187"/>
      <c r="E871" s="187"/>
      <c r="F871" s="187"/>
      <c r="G871" s="187"/>
      <c r="H871" s="187"/>
      <c r="I871" s="187"/>
      <c r="J871" s="187"/>
      <c r="K871" s="187"/>
      <c r="L871" s="187"/>
      <c r="M871" s="187"/>
      <c r="N871" s="187"/>
      <c r="O871" s="187"/>
      <c r="P871" s="187"/>
      <c r="Q871" s="187"/>
      <c r="R871" s="187"/>
      <c r="S871" s="187"/>
      <c r="T871" s="187"/>
      <c r="U871" s="187"/>
      <c r="V871" s="187"/>
      <c r="W871" s="187"/>
      <c r="X871" s="187"/>
      <c r="Y871" s="187"/>
      <c r="Z871" s="187"/>
    </row>
    <row r="872" spans="1:26" ht="14.25" customHeight="1" x14ac:dyDescent="0.25">
      <c r="A872" s="187"/>
      <c r="B872" s="187"/>
      <c r="C872" s="187"/>
      <c r="D872" s="187"/>
      <c r="E872" s="187"/>
      <c r="F872" s="187"/>
      <c r="G872" s="187"/>
      <c r="H872" s="187"/>
      <c r="I872" s="187"/>
      <c r="J872" s="187"/>
      <c r="K872" s="187"/>
      <c r="L872" s="187"/>
      <c r="M872" s="187"/>
      <c r="N872" s="187"/>
      <c r="O872" s="187"/>
      <c r="P872" s="187"/>
      <c r="Q872" s="187"/>
      <c r="R872" s="187"/>
      <c r="S872" s="187"/>
      <c r="T872" s="187"/>
      <c r="U872" s="187"/>
      <c r="V872" s="187"/>
      <c r="W872" s="187"/>
      <c r="X872" s="187"/>
      <c r="Y872" s="187"/>
      <c r="Z872" s="187"/>
    </row>
    <row r="873" spans="1:26" ht="14.25" customHeight="1" x14ac:dyDescent="0.25">
      <c r="A873" s="187"/>
      <c r="B873" s="187"/>
      <c r="C873" s="187"/>
      <c r="D873" s="187"/>
      <c r="E873" s="187"/>
      <c r="F873" s="187"/>
      <c r="G873" s="187"/>
      <c r="H873" s="187"/>
      <c r="I873" s="187"/>
      <c r="J873" s="187"/>
      <c r="K873" s="187"/>
      <c r="L873" s="187"/>
      <c r="M873" s="187"/>
      <c r="N873" s="187"/>
      <c r="O873" s="187"/>
      <c r="P873" s="187"/>
      <c r="Q873" s="187"/>
      <c r="R873" s="187"/>
      <c r="S873" s="187"/>
      <c r="T873" s="187"/>
      <c r="U873" s="187"/>
      <c r="V873" s="187"/>
      <c r="W873" s="187"/>
      <c r="X873" s="187"/>
      <c r="Y873" s="187"/>
      <c r="Z873" s="187"/>
    </row>
    <row r="874" spans="1:26" ht="14.25" customHeight="1" x14ac:dyDescent="0.25">
      <c r="A874" s="187"/>
      <c r="B874" s="187"/>
      <c r="C874" s="187"/>
      <c r="D874" s="187"/>
      <c r="E874" s="187"/>
      <c r="F874" s="187"/>
      <c r="G874" s="187"/>
      <c r="H874" s="187"/>
      <c r="I874" s="187"/>
      <c r="J874" s="187"/>
      <c r="K874" s="187"/>
      <c r="L874" s="187"/>
      <c r="M874" s="187"/>
      <c r="N874" s="187"/>
      <c r="O874" s="187"/>
      <c r="P874" s="187"/>
      <c r="Q874" s="187"/>
      <c r="R874" s="187"/>
      <c r="S874" s="187"/>
      <c r="T874" s="187"/>
      <c r="U874" s="187"/>
      <c r="V874" s="187"/>
      <c r="W874" s="187"/>
      <c r="X874" s="187"/>
      <c r="Y874" s="187"/>
      <c r="Z874" s="187"/>
    </row>
    <row r="875" spans="1:26" ht="14.25" customHeight="1" x14ac:dyDescent="0.25">
      <c r="A875" s="187"/>
      <c r="B875" s="187"/>
      <c r="C875" s="187"/>
      <c r="D875" s="187"/>
      <c r="E875" s="187"/>
      <c r="F875" s="187"/>
      <c r="G875" s="187"/>
      <c r="H875" s="187"/>
      <c r="I875" s="187"/>
      <c r="J875" s="187"/>
      <c r="K875" s="187"/>
      <c r="L875" s="187"/>
      <c r="M875" s="187"/>
      <c r="N875" s="187"/>
      <c r="O875" s="187"/>
      <c r="P875" s="187"/>
      <c r="Q875" s="187"/>
      <c r="R875" s="187"/>
      <c r="S875" s="187"/>
      <c r="T875" s="187"/>
      <c r="U875" s="187"/>
      <c r="V875" s="187"/>
      <c r="W875" s="187"/>
      <c r="X875" s="187"/>
      <c r="Y875" s="187"/>
      <c r="Z875" s="187"/>
    </row>
    <row r="876" spans="1:26" ht="14.25" customHeight="1" x14ac:dyDescent="0.25">
      <c r="A876" s="187"/>
      <c r="B876" s="187"/>
      <c r="C876" s="187"/>
      <c r="D876" s="187"/>
      <c r="E876" s="187"/>
      <c r="F876" s="187"/>
      <c r="G876" s="187"/>
      <c r="H876" s="187"/>
      <c r="I876" s="187"/>
      <c r="J876" s="187"/>
      <c r="K876" s="187"/>
      <c r="L876" s="187"/>
      <c r="M876" s="187"/>
      <c r="N876" s="187"/>
      <c r="O876" s="187"/>
      <c r="P876" s="187"/>
      <c r="Q876" s="187"/>
      <c r="R876" s="187"/>
      <c r="S876" s="187"/>
      <c r="T876" s="187"/>
      <c r="U876" s="187"/>
      <c r="V876" s="187"/>
      <c r="W876" s="187"/>
      <c r="X876" s="187"/>
      <c r="Y876" s="187"/>
      <c r="Z876" s="187"/>
    </row>
    <row r="877" spans="1:26" ht="14.25" customHeight="1" x14ac:dyDescent="0.25">
      <c r="A877" s="187"/>
      <c r="B877" s="187"/>
      <c r="C877" s="187"/>
      <c r="D877" s="187"/>
      <c r="E877" s="187"/>
      <c r="F877" s="187"/>
      <c r="G877" s="187"/>
      <c r="H877" s="187"/>
      <c r="I877" s="187"/>
      <c r="J877" s="187"/>
      <c r="K877" s="187"/>
      <c r="L877" s="187"/>
      <c r="M877" s="187"/>
      <c r="N877" s="187"/>
      <c r="O877" s="187"/>
      <c r="P877" s="187"/>
      <c r="Q877" s="187"/>
      <c r="R877" s="187"/>
      <c r="S877" s="187"/>
      <c r="T877" s="187"/>
      <c r="U877" s="187"/>
      <c r="V877" s="187"/>
      <c r="W877" s="187"/>
      <c r="X877" s="187"/>
      <c r="Y877" s="187"/>
      <c r="Z877" s="187"/>
    </row>
    <row r="878" spans="1:26" ht="14.25" customHeight="1" x14ac:dyDescent="0.25">
      <c r="A878" s="187"/>
      <c r="B878" s="187"/>
      <c r="C878" s="187"/>
      <c r="D878" s="187"/>
      <c r="E878" s="187"/>
      <c r="F878" s="187"/>
      <c r="G878" s="187"/>
      <c r="H878" s="187"/>
      <c r="I878" s="187"/>
      <c r="J878" s="187"/>
      <c r="K878" s="187"/>
      <c r="L878" s="187"/>
      <c r="M878" s="187"/>
      <c r="N878" s="187"/>
      <c r="O878" s="187"/>
      <c r="P878" s="187"/>
      <c r="Q878" s="187"/>
      <c r="R878" s="187"/>
      <c r="S878" s="187"/>
      <c r="T878" s="187"/>
      <c r="U878" s="187"/>
      <c r="V878" s="187"/>
      <c r="W878" s="187"/>
      <c r="X878" s="187"/>
      <c r="Y878" s="187"/>
      <c r="Z878" s="187"/>
    </row>
    <row r="879" spans="1:26" ht="14.25" customHeight="1" x14ac:dyDescent="0.25">
      <c r="A879" s="187"/>
      <c r="B879" s="187"/>
      <c r="C879" s="187"/>
      <c r="D879" s="187"/>
      <c r="E879" s="187"/>
      <c r="F879" s="187"/>
      <c r="G879" s="187"/>
      <c r="H879" s="187"/>
      <c r="I879" s="187"/>
      <c r="J879" s="187"/>
      <c r="K879" s="187"/>
      <c r="L879" s="187"/>
      <c r="M879" s="187"/>
      <c r="N879" s="187"/>
      <c r="O879" s="187"/>
      <c r="P879" s="187"/>
      <c r="Q879" s="187"/>
      <c r="R879" s="187"/>
      <c r="S879" s="187"/>
      <c r="T879" s="187"/>
      <c r="U879" s="187"/>
      <c r="V879" s="187"/>
      <c r="W879" s="187"/>
      <c r="X879" s="187"/>
      <c r="Y879" s="187"/>
      <c r="Z879" s="187"/>
    </row>
    <row r="880" spans="1:26" ht="14.25" customHeight="1" x14ac:dyDescent="0.25">
      <c r="A880" s="187"/>
      <c r="B880" s="187"/>
      <c r="C880" s="187"/>
      <c r="D880" s="187"/>
      <c r="E880" s="187"/>
      <c r="F880" s="187"/>
      <c r="G880" s="187"/>
      <c r="H880" s="187"/>
      <c r="I880" s="187"/>
      <c r="J880" s="187"/>
      <c r="K880" s="187"/>
      <c r="L880" s="187"/>
      <c r="M880" s="187"/>
      <c r="N880" s="187"/>
      <c r="O880" s="187"/>
      <c r="P880" s="187"/>
      <c r="Q880" s="187"/>
      <c r="R880" s="187"/>
      <c r="S880" s="187"/>
      <c r="T880" s="187"/>
      <c r="U880" s="187"/>
      <c r="V880" s="187"/>
      <c r="W880" s="187"/>
      <c r="X880" s="187"/>
      <c r="Y880" s="187"/>
      <c r="Z880" s="187"/>
    </row>
    <row r="881" spans="1:26" ht="14.25" customHeight="1" x14ac:dyDescent="0.25">
      <c r="A881" s="187"/>
      <c r="B881" s="187"/>
      <c r="C881" s="187"/>
      <c r="D881" s="187"/>
      <c r="E881" s="187"/>
      <c r="F881" s="187"/>
      <c r="G881" s="187"/>
      <c r="H881" s="187"/>
      <c r="I881" s="187"/>
      <c r="J881" s="187"/>
      <c r="K881" s="187"/>
      <c r="L881" s="187"/>
      <c r="M881" s="187"/>
      <c r="N881" s="187"/>
      <c r="O881" s="187"/>
      <c r="P881" s="187"/>
      <c r="Q881" s="187"/>
      <c r="R881" s="187"/>
      <c r="S881" s="187"/>
      <c r="T881" s="187"/>
      <c r="U881" s="187"/>
      <c r="V881" s="187"/>
      <c r="W881" s="187"/>
      <c r="X881" s="187"/>
      <c r="Y881" s="187"/>
      <c r="Z881" s="187"/>
    </row>
    <row r="882" spans="1:26" ht="14.25" customHeight="1" x14ac:dyDescent="0.25">
      <c r="A882" s="187"/>
      <c r="B882" s="187"/>
      <c r="C882" s="187"/>
      <c r="D882" s="187"/>
      <c r="E882" s="187"/>
      <c r="F882" s="187"/>
      <c r="G882" s="187"/>
      <c r="H882" s="187"/>
      <c r="I882" s="187"/>
      <c r="J882" s="187"/>
      <c r="K882" s="187"/>
      <c r="L882" s="187"/>
      <c r="M882" s="187"/>
      <c r="N882" s="187"/>
      <c r="O882" s="187"/>
      <c r="P882" s="187"/>
      <c r="Q882" s="187"/>
      <c r="R882" s="187"/>
      <c r="S882" s="187"/>
      <c r="T882" s="187"/>
      <c r="U882" s="187"/>
      <c r="V882" s="187"/>
      <c r="W882" s="187"/>
      <c r="X882" s="187"/>
      <c r="Y882" s="187"/>
      <c r="Z882" s="187"/>
    </row>
    <row r="883" spans="1:26" ht="14.25" customHeight="1" x14ac:dyDescent="0.25">
      <c r="A883" s="187"/>
      <c r="B883" s="187"/>
      <c r="C883" s="187"/>
      <c r="D883" s="187"/>
      <c r="E883" s="187"/>
      <c r="F883" s="187"/>
      <c r="G883" s="187"/>
      <c r="H883" s="187"/>
      <c r="I883" s="187"/>
      <c r="J883" s="187"/>
      <c r="K883" s="187"/>
      <c r="L883" s="187"/>
      <c r="M883" s="187"/>
      <c r="N883" s="187"/>
      <c r="O883" s="187"/>
      <c r="P883" s="187"/>
      <c r="Q883" s="187"/>
      <c r="R883" s="187"/>
      <c r="S883" s="187"/>
      <c r="T883" s="187"/>
      <c r="U883" s="187"/>
      <c r="V883" s="187"/>
      <c r="W883" s="187"/>
      <c r="X883" s="187"/>
      <c r="Y883" s="187"/>
      <c r="Z883" s="187"/>
    </row>
    <row r="884" spans="1:26" ht="14.25" customHeight="1" x14ac:dyDescent="0.25">
      <c r="A884" s="187"/>
      <c r="B884" s="187"/>
      <c r="C884" s="187"/>
      <c r="D884" s="187"/>
      <c r="E884" s="187"/>
      <c r="F884" s="187"/>
      <c r="G884" s="187"/>
      <c r="H884" s="187"/>
      <c r="I884" s="187"/>
      <c r="J884" s="187"/>
      <c r="K884" s="187"/>
      <c r="L884" s="187"/>
      <c r="M884" s="187"/>
      <c r="N884" s="187"/>
      <c r="O884" s="187"/>
      <c r="P884" s="187"/>
      <c r="Q884" s="187"/>
      <c r="R884" s="187"/>
      <c r="S884" s="187"/>
      <c r="T884" s="187"/>
      <c r="U884" s="187"/>
      <c r="V884" s="187"/>
      <c r="W884" s="187"/>
      <c r="X884" s="187"/>
      <c r="Y884" s="187"/>
      <c r="Z884" s="187"/>
    </row>
    <row r="885" spans="1:26" ht="14.25" customHeight="1" x14ac:dyDescent="0.25">
      <c r="A885" s="187"/>
      <c r="B885" s="187"/>
      <c r="C885" s="187"/>
      <c r="D885" s="187"/>
      <c r="E885" s="187"/>
      <c r="F885" s="187"/>
      <c r="G885" s="187"/>
      <c r="H885" s="187"/>
      <c r="I885" s="187"/>
      <c r="J885" s="187"/>
      <c r="K885" s="187"/>
      <c r="L885" s="187"/>
      <c r="M885" s="187"/>
      <c r="N885" s="187"/>
      <c r="O885" s="187"/>
      <c r="P885" s="187"/>
      <c r="Q885" s="187"/>
      <c r="R885" s="187"/>
      <c r="S885" s="187"/>
      <c r="T885" s="187"/>
      <c r="U885" s="187"/>
      <c r="V885" s="187"/>
      <c r="W885" s="187"/>
      <c r="X885" s="187"/>
      <c r="Y885" s="187"/>
      <c r="Z885" s="187"/>
    </row>
    <row r="886" spans="1:26" ht="14.25" customHeight="1" x14ac:dyDescent="0.25">
      <c r="A886" s="187"/>
      <c r="B886" s="187"/>
      <c r="C886" s="187"/>
      <c r="D886" s="187"/>
      <c r="E886" s="187"/>
      <c r="F886" s="187"/>
      <c r="G886" s="187"/>
      <c r="H886" s="187"/>
      <c r="I886" s="187"/>
      <c r="J886" s="187"/>
      <c r="K886" s="187"/>
      <c r="L886" s="187"/>
      <c r="M886" s="187"/>
      <c r="N886" s="187"/>
      <c r="O886" s="187"/>
      <c r="P886" s="187"/>
      <c r="Q886" s="187"/>
      <c r="R886" s="187"/>
      <c r="S886" s="187"/>
      <c r="T886" s="187"/>
      <c r="U886" s="187"/>
      <c r="V886" s="187"/>
      <c r="W886" s="187"/>
      <c r="X886" s="187"/>
      <c r="Y886" s="187"/>
      <c r="Z886" s="187"/>
    </row>
    <row r="887" spans="1:26" ht="14.25" customHeight="1" x14ac:dyDescent="0.25">
      <c r="A887" s="187"/>
      <c r="B887" s="187"/>
      <c r="C887" s="187"/>
      <c r="D887" s="187"/>
      <c r="E887" s="187"/>
      <c r="F887" s="187"/>
      <c r="G887" s="187"/>
      <c r="H887" s="187"/>
      <c r="I887" s="187"/>
      <c r="J887" s="187"/>
      <c r="K887" s="187"/>
      <c r="L887" s="187"/>
      <c r="M887" s="187"/>
      <c r="N887" s="187"/>
      <c r="O887" s="187"/>
      <c r="P887" s="187"/>
      <c r="Q887" s="187"/>
      <c r="R887" s="187"/>
      <c r="S887" s="187"/>
      <c r="T887" s="187"/>
      <c r="U887" s="187"/>
      <c r="V887" s="187"/>
      <c r="W887" s="187"/>
      <c r="X887" s="187"/>
      <c r="Y887" s="187"/>
      <c r="Z887" s="187"/>
    </row>
    <row r="888" spans="1:26" ht="14.25" customHeight="1" x14ac:dyDescent="0.25">
      <c r="A888" s="187"/>
      <c r="B888" s="187"/>
      <c r="C888" s="187"/>
      <c r="D888" s="187"/>
      <c r="E888" s="187"/>
      <c r="F888" s="187"/>
      <c r="G888" s="187"/>
      <c r="H888" s="187"/>
      <c r="I888" s="187"/>
      <c r="J888" s="187"/>
      <c r="K888" s="187"/>
      <c r="L888" s="187"/>
      <c r="M888" s="187"/>
      <c r="N888" s="187"/>
      <c r="O888" s="187"/>
      <c r="P888" s="187"/>
      <c r="Q888" s="187"/>
      <c r="R888" s="187"/>
      <c r="S888" s="187"/>
      <c r="T888" s="187"/>
      <c r="U888" s="187"/>
      <c r="V888" s="187"/>
      <c r="W888" s="187"/>
      <c r="X888" s="187"/>
      <c r="Y888" s="187"/>
      <c r="Z888" s="187"/>
    </row>
    <row r="889" spans="1:26" ht="14.25" customHeight="1" x14ac:dyDescent="0.25">
      <c r="A889" s="187"/>
      <c r="B889" s="187"/>
      <c r="C889" s="187"/>
      <c r="D889" s="187"/>
      <c r="E889" s="187"/>
      <c r="F889" s="187"/>
      <c r="G889" s="187"/>
      <c r="H889" s="187"/>
      <c r="I889" s="187"/>
      <c r="J889" s="187"/>
      <c r="K889" s="187"/>
      <c r="L889" s="187"/>
      <c r="M889" s="187"/>
      <c r="N889" s="187"/>
      <c r="O889" s="187"/>
      <c r="P889" s="187"/>
      <c r="Q889" s="187"/>
      <c r="R889" s="187"/>
      <c r="S889" s="187"/>
      <c r="T889" s="187"/>
      <c r="U889" s="187"/>
      <c r="V889" s="187"/>
      <c r="W889" s="187"/>
      <c r="X889" s="187"/>
      <c r="Y889" s="187"/>
      <c r="Z889" s="187"/>
    </row>
    <row r="890" spans="1:26" ht="14.25" customHeight="1" x14ac:dyDescent="0.25">
      <c r="A890" s="187"/>
      <c r="B890" s="187"/>
      <c r="C890" s="187"/>
      <c r="D890" s="187"/>
      <c r="E890" s="187"/>
      <c r="F890" s="187"/>
      <c r="G890" s="187"/>
      <c r="H890" s="187"/>
      <c r="I890" s="187"/>
      <c r="J890" s="187"/>
      <c r="K890" s="187"/>
      <c r="L890" s="187"/>
      <c r="M890" s="187"/>
      <c r="N890" s="187"/>
      <c r="O890" s="187"/>
      <c r="P890" s="187"/>
      <c r="Q890" s="187"/>
      <c r="R890" s="187"/>
      <c r="S890" s="187"/>
      <c r="T890" s="187"/>
      <c r="U890" s="187"/>
      <c r="V890" s="187"/>
      <c r="W890" s="187"/>
      <c r="X890" s="187"/>
      <c r="Y890" s="187"/>
      <c r="Z890" s="187"/>
    </row>
    <row r="891" spans="1:26" ht="14.25" customHeight="1" x14ac:dyDescent="0.25">
      <c r="A891" s="187"/>
      <c r="B891" s="187"/>
      <c r="C891" s="187"/>
      <c r="D891" s="187"/>
      <c r="E891" s="187"/>
      <c r="F891" s="187"/>
      <c r="G891" s="187"/>
      <c r="H891" s="187"/>
      <c r="I891" s="187"/>
      <c r="J891" s="187"/>
      <c r="K891" s="187"/>
      <c r="L891" s="187"/>
      <c r="M891" s="187"/>
      <c r="N891" s="187"/>
      <c r="O891" s="187"/>
      <c r="P891" s="187"/>
      <c r="Q891" s="187"/>
      <c r="R891" s="187"/>
      <c r="S891" s="187"/>
      <c r="T891" s="187"/>
      <c r="U891" s="187"/>
      <c r="V891" s="187"/>
      <c r="W891" s="187"/>
      <c r="X891" s="187"/>
      <c r="Y891" s="187"/>
      <c r="Z891" s="187"/>
    </row>
    <row r="892" spans="1:26" ht="14.25" customHeight="1" x14ac:dyDescent="0.25">
      <c r="A892" s="187"/>
      <c r="B892" s="187"/>
      <c r="C892" s="187"/>
      <c r="D892" s="187"/>
      <c r="E892" s="187"/>
      <c r="F892" s="187"/>
      <c r="G892" s="187"/>
      <c r="H892" s="187"/>
      <c r="I892" s="187"/>
      <c r="J892" s="187"/>
      <c r="K892" s="187"/>
      <c r="L892" s="187"/>
      <c r="M892" s="187"/>
      <c r="N892" s="187"/>
      <c r="O892" s="187"/>
      <c r="P892" s="187"/>
      <c r="Q892" s="187"/>
      <c r="R892" s="187"/>
      <c r="S892" s="187"/>
      <c r="T892" s="187"/>
      <c r="U892" s="187"/>
      <c r="V892" s="187"/>
      <c r="W892" s="187"/>
      <c r="X892" s="187"/>
      <c r="Y892" s="187"/>
      <c r="Z892" s="187"/>
    </row>
    <row r="893" spans="1:26" ht="14.25" customHeight="1" x14ac:dyDescent="0.25">
      <c r="A893" s="187"/>
      <c r="B893" s="187"/>
      <c r="C893" s="187"/>
      <c r="D893" s="187"/>
      <c r="E893" s="187"/>
      <c r="F893" s="187"/>
      <c r="G893" s="187"/>
      <c r="H893" s="187"/>
      <c r="I893" s="187"/>
      <c r="J893" s="187"/>
      <c r="K893" s="187"/>
      <c r="L893" s="187"/>
      <c r="M893" s="187"/>
      <c r="N893" s="187"/>
      <c r="O893" s="187"/>
      <c r="P893" s="187"/>
      <c r="Q893" s="187"/>
      <c r="R893" s="187"/>
      <c r="S893" s="187"/>
      <c r="T893" s="187"/>
      <c r="U893" s="187"/>
      <c r="V893" s="187"/>
      <c r="W893" s="187"/>
      <c r="X893" s="187"/>
      <c r="Y893" s="187"/>
      <c r="Z893" s="187"/>
    </row>
    <row r="894" spans="1:26" ht="14.25" customHeight="1" x14ac:dyDescent="0.25">
      <c r="A894" s="187"/>
      <c r="B894" s="187"/>
      <c r="C894" s="187"/>
      <c r="D894" s="187"/>
      <c r="E894" s="187"/>
      <c r="F894" s="187"/>
      <c r="G894" s="187"/>
      <c r="H894" s="187"/>
      <c r="I894" s="187"/>
      <c r="J894" s="187"/>
      <c r="K894" s="187"/>
      <c r="L894" s="187"/>
      <c r="M894" s="187"/>
      <c r="N894" s="187"/>
      <c r="O894" s="187"/>
      <c r="P894" s="187"/>
      <c r="Q894" s="187"/>
      <c r="R894" s="187"/>
      <c r="S894" s="187"/>
      <c r="T894" s="187"/>
      <c r="U894" s="187"/>
      <c r="V894" s="187"/>
      <c r="W894" s="187"/>
      <c r="X894" s="187"/>
      <c r="Y894" s="187"/>
      <c r="Z894" s="187"/>
    </row>
    <row r="895" spans="1:26" ht="14.25" customHeight="1" x14ac:dyDescent="0.25">
      <c r="A895" s="187"/>
      <c r="B895" s="187"/>
      <c r="C895" s="187"/>
      <c r="D895" s="187"/>
      <c r="E895" s="187"/>
      <c r="F895" s="187"/>
      <c r="G895" s="187"/>
      <c r="H895" s="187"/>
      <c r="I895" s="187"/>
      <c r="J895" s="187"/>
      <c r="K895" s="187"/>
      <c r="L895" s="187"/>
      <c r="M895" s="187"/>
      <c r="N895" s="187"/>
      <c r="O895" s="187"/>
      <c r="P895" s="187"/>
      <c r="Q895" s="187"/>
      <c r="R895" s="187"/>
      <c r="S895" s="187"/>
      <c r="T895" s="187"/>
      <c r="U895" s="187"/>
      <c r="V895" s="187"/>
      <c r="W895" s="187"/>
      <c r="X895" s="187"/>
      <c r="Y895" s="187"/>
      <c r="Z895" s="187"/>
    </row>
    <row r="896" spans="1:26" ht="14.25" customHeight="1" x14ac:dyDescent="0.25">
      <c r="A896" s="187"/>
      <c r="B896" s="187"/>
      <c r="C896" s="187"/>
      <c r="D896" s="187"/>
      <c r="E896" s="187"/>
      <c r="F896" s="187"/>
      <c r="G896" s="187"/>
      <c r="H896" s="187"/>
      <c r="I896" s="187"/>
      <c r="J896" s="187"/>
      <c r="K896" s="187"/>
      <c r="L896" s="187"/>
      <c r="M896" s="187"/>
      <c r="N896" s="187"/>
      <c r="O896" s="187"/>
      <c r="P896" s="187"/>
      <c r="Q896" s="187"/>
      <c r="R896" s="187"/>
      <c r="S896" s="187"/>
      <c r="T896" s="187"/>
      <c r="U896" s="187"/>
      <c r="V896" s="187"/>
      <c r="W896" s="187"/>
      <c r="X896" s="187"/>
      <c r="Y896" s="187"/>
      <c r="Z896" s="187"/>
    </row>
    <row r="897" spans="1:26" ht="14.25" customHeight="1" x14ac:dyDescent="0.25">
      <c r="A897" s="187"/>
      <c r="B897" s="187"/>
      <c r="C897" s="187"/>
      <c r="D897" s="187"/>
      <c r="E897" s="187"/>
      <c r="F897" s="187"/>
      <c r="G897" s="187"/>
      <c r="H897" s="187"/>
      <c r="I897" s="187"/>
      <c r="J897" s="187"/>
      <c r="K897" s="187"/>
      <c r="L897" s="187"/>
      <c r="M897" s="187"/>
      <c r="N897" s="187"/>
      <c r="O897" s="187"/>
      <c r="P897" s="187"/>
      <c r="Q897" s="187"/>
      <c r="R897" s="187"/>
      <c r="S897" s="187"/>
      <c r="T897" s="187"/>
      <c r="U897" s="187"/>
      <c r="V897" s="187"/>
      <c r="W897" s="187"/>
      <c r="X897" s="187"/>
      <c r="Y897" s="187"/>
      <c r="Z897" s="187"/>
    </row>
    <row r="898" spans="1:26" ht="14.25" customHeight="1" x14ac:dyDescent="0.25">
      <c r="A898" s="187"/>
      <c r="B898" s="187"/>
      <c r="C898" s="187"/>
      <c r="D898" s="187"/>
      <c r="E898" s="187"/>
      <c r="F898" s="187"/>
      <c r="G898" s="187"/>
      <c r="H898" s="187"/>
      <c r="I898" s="187"/>
      <c r="J898" s="187"/>
      <c r="K898" s="187"/>
      <c r="L898" s="187"/>
      <c r="M898" s="187"/>
      <c r="N898" s="187"/>
      <c r="O898" s="187"/>
      <c r="P898" s="187"/>
      <c r="Q898" s="187"/>
      <c r="R898" s="187"/>
      <c r="S898" s="187"/>
      <c r="T898" s="187"/>
      <c r="U898" s="187"/>
      <c r="V898" s="187"/>
      <c r="W898" s="187"/>
      <c r="X898" s="187"/>
      <c r="Y898" s="187"/>
      <c r="Z898" s="187"/>
    </row>
    <row r="899" spans="1:26" ht="14.25" customHeight="1" x14ac:dyDescent="0.25">
      <c r="A899" s="187"/>
      <c r="B899" s="187"/>
      <c r="C899" s="187"/>
      <c r="D899" s="187"/>
      <c r="E899" s="187"/>
      <c r="F899" s="187"/>
      <c r="G899" s="187"/>
      <c r="H899" s="187"/>
      <c r="I899" s="187"/>
      <c r="J899" s="187"/>
      <c r="K899" s="187"/>
      <c r="L899" s="187"/>
      <c r="M899" s="187"/>
      <c r="N899" s="187"/>
      <c r="O899" s="187"/>
      <c r="P899" s="187"/>
      <c r="Q899" s="187"/>
      <c r="R899" s="187"/>
      <c r="S899" s="187"/>
      <c r="T899" s="187"/>
      <c r="U899" s="187"/>
      <c r="V899" s="187"/>
      <c r="W899" s="187"/>
      <c r="X899" s="187"/>
      <c r="Y899" s="187"/>
      <c r="Z899" s="187"/>
    </row>
    <row r="900" spans="1:26" ht="14.25" customHeight="1" x14ac:dyDescent="0.25">
      <c r="A900" s="187"/>
      <c r="B900" s="187"/>
      <c r="C900" s="187"/>
      <c r="D900" s="187"/>
      <c r="E900" s="187"/>
      <c r="F900" s="187"/>
      <c r="G900" s="187"/>
      <c r="H900" s="187"/>
      <c r="I900" s="187"/>
      <c r="J900" s="187"/>
      <c r="K900" s="187"/>
      <c r="L900" s="187"/>
      <c r="M900" s="187"/>
      <c r="N900" s="187"/>
      <c r="O900" s="187"/>
      <c r="P900" s="187"/>
      <c r="Q900" s="187"/>
      <c r="R900" s="187"/>
      <c r="S900" s="187"/>
      <c r="T900" s="187"/>
      <c r="U900" s="187"/>
      <c r="V900" s="187"/>
      <c r="W900" s="187"/>
      <c r="X900" s="187"/>
      <c r="Y900" s="187"/>
      <c r="Z900" s="187"/>
    </row>
    <row r="901" spans="1:26" ht="14.25" customHeight="1" x14ac:dyDescent="0.25">
      <c r="A901" s="187"/>
      <c r="B901" s="187"/>
      <c r="C901" s="187"/>
      <c r="D901" s="187"/>
      <c r="E901" s="187"/>
      <c r="F901" s="187"/>
      <c r="G901" s="187"/>
      <c r="H901" s="187"/>
      <c r="I901" s="187"/>
      <c r="J901" s="187"/>
      <c r="K901" s="187"/>
      <c r="L901" s="187"/>
      <c r="M901" s="187"/>
      <c r="N901" s="187"/>
      <c r="O901" s="187"/>
      <c r="P901" s="187"/>
      <c r="Q901" s="187"/>
      <c r="R901" s="187"/>
      <c r="S901" s="187"/>
      <c r="T901" s="187"/>
      <c r="U901" s="187"/>
      <c r="V901" s="187"/>
      <c r="W901" s="187"/>
      <c r="X901" s="187"/>
      <c r="Y901" s="187"/>
      <c r="Z901" s="187"/>
    </row>
    <row r="902" spans="1:26" ht="14.25" customHeight="1" x14ac:dyDescent="0.25">
      <c r="A902" s="187"/>
      <c r="B902" s="187"/>
      <c r="C902" s="187"/>
      <c r="D902" s="187"/>
      <c r="E902" s="187"/>
      <c r="F902" s="187"/>
      <c r="G902" s="187"/>
      <c r="H902" s="187"/>
      <c r="I902" s="187"/>
      <c r="J902" s="187"/>
      <c r="K902" s="187"/>
      <c r="L902" s="187"/>
      <c r="M902" s="187"/>
      <c r="N902" s="187"/>
      <c r="O902" s="187"/>
      <c r="P902" s="187"/>
      <c r="Q902" s="187"/>
      <c r="R902" s="187"/>
      <c r="S902" s="187"/>
      <c r="T902" s="187"/>
      <c r="U902" s="187"/>
      <c r="V902" s="187"/>
      <c r="W902" s="187"/>
      <c r="X902" s="187"/>
      <c r="Y902" s="187"/>
      <c r="Z902" s="187"/>
    </row>
    <row r="903" spans="1:26" ht="14.25" customHeight="1" x14ac:dyDescent="0.25">
      <c r="A903" s="187"/>
      <c r="B903" s="187"/>
      <c r="C903" s="187"/>
      <c r="D903" s="187"/>
      <c r="E903" s="187"/>
      <c r="F903" s="187"/>
      <c r="G903" s="187"/>
      <c r="H903" s="187"/>
      <c r="I903" s="187"/>
      <c r="J903" s="187"/>
      <c r="K903" s="187"/>
      <c r="L903" s="187"/>
      <c r="M903" s="187"/>
      <c r="N903" s="187"/>
      <c r="O903" s="187"/>
      <c r="P903" s="187"/>
      <c r="Q903" s="187"/>
      <c r="R903" s="187"/>
      <c r="S903" s="187"/>
      <c r="T903" s="187"/>
      <c r="U903" s="187"/>
      <c r="V903" s="187"/>
      <c r="W903" s="187"/>
      <c r="X903" s="187"/>
      <c r="Y903" s="187"/>
      <c r="Z903" s="187"/>
    </row>
    <row r="904" spans="1:26" ht="14.25" customHeight="1" x14ac:dyDescent="0.25">
      <c r="A904" s="187"/>
      <c r="B904" s="187"/>
      <c r="C904" s="187"/>
      <c r="D904" s="187"/>
      <c r="E904" s="187"/>
      <c r="F904" s="187"/>
      <c r="G904" s="187"/>
      <c r="H904" s="187"/>
      <c r="I904" s="187"/>
      <c r="J904" s="187"/>
      <c r="K904" s="187"/>
      <c r="L904" s="187"/>
      <c r="M904" s="187"/>
      <c r="N904" s="187"/>
      <c r="O904" s="187"/>
      <c r="P904" s="187"/>
      <c r="Q904" s="187"/>
      <c r="R904" s="187"/>
      <c r="S904" s="187"/>
      <c r="T904" s="187"/>
      <c r="U904" s="187"/>
      <c r="V904" s="187"/>
      <c r="W904" s="187"/>
      <c r="X904" s="187"/>
      <c r="Y904" s="187"/>
      <c r="Z904" s="187"/>
    </row>
    <row r="905" spans="1:26" ht="14.25" customHeight="1" x14ac:dyDescent="0.25">
      <c r="A905" s="187"/>
      <c r="B905" s="187"/>
      <c r="C905" s="187"/>
      <c r="D905" s="187"/>
      <c r="E905" s="187"/>
      <c r="F905" s="187"/>
      <c r="G905" s="187"/>
      <c r="H905" s="187"/>
      <c r="I905" s="187"/>
      <c r="J905" s="187"/>
      <c r="K905" s="187"/>
      <c r="L905" s="187"/>
      <c r="M905" s="187"/>
      <c r="N905" s="187"/>
      <c r="O905" s="187"/>
      <c r="P905" s="187"/>
      <c r="Q905" s="187"/>
      <c r="R905" s="187"/>
      <c r="S905" s="187"/>
      <c r="T905" s="187"/>
      <c r="U905" s="187"/>
      <c r="V905" s="187"/>
      <c r="W905" s="187"/>
      <c r="X905" s="187"/>
      <c r="Y905" s="187"/>
      <c r="Z905" s="187"/>
    </row>
    <row r="906" spans="1:26" ht="14.25" customHeight="1" x14ac:dyDescent="0.25">
      <c r="A906" s="187"/>
      <c r="B906" s="187"/>
      <c r="C906" s="187"/>
      <c r="D906" s="187"/>
      <c r="E906" s="187"/>
      <c r="F906" s="187"/>
      <c r="G906" s="187"/>
      <c r="H906" s="187"/>
      <c r="I906" s="187"/>
      <c r="J906" s="187"/>
      <c r="K906" s="187"/>
      <c r="L906" s="187"/>
      <c r="M906" s="187"/>
      <c r="N906" s="187"/>
      <c r="O906" s="187"/>
      <c r="P906" s="187"/>
      <c r="Q906" s="187"/>
      <c r="R906" s="187"/>
      <c r="S906" s="187"/>
      <c r="T906" s="187"/>
      <c r="U906" s="187"/>
      <c r="V906" s="187"/>
      <c r="W906" s="187"/>
      <c r="X906" s="187"/>
      <c r="Y906" s="187"/>
      <c r="Z906" s="187"/>
    </row>
    <row r="907" spans="1:26" ht="14.25" customHeight="1" x14ac:dyDescent="0.25">
      <c r="A907" s="187"/>
      <c r="B907" s="187"/>
      <c r="C907" s="187"/>
      <c r="D907" s="187"/>
      <c r="E907" s="187"/>
      <c r="F907" s="187"/>
      <c r="G907" s="187"/>
      <c r="H907" s="187"/>
      <c r="I907" s="187"/>
      <c r="J907" s="187"/>
      <c r="K907" s="187"/>
      <c r="L907" s="187"/>
      <c r="M907" s="187"/>
      <c r="N907" s="187"/>
      <c r="O907" s="187"/>
      <c r="P907" s="187"/>
      <c r="Q907" s="187"/>
      <c r="R907" s="187"/>
      <c r="S907" s="187"/>
      <c r="T907" s="187"/>
      <c r="U907" s="187"/>
      <c r="V907" s="187"/>
      <c r="W907" s="187"/>
      <c r="X907" s="187"/>
      <c r="Y907" s="187"/>
      <c r="Z907" s="187"/>
    </row>
    <row r="908" spans="1:26" ht="14.25" customHeight="1" x14ac:dyDescent="0.25">
      <c r="A908" s="187"/>
      <c r="B908" s="187"/>
      <c r="C908" s="187"/>
      <c r="D908" s="187"/>
      <c r="E908" s="187"/>
      <c r="F908" s="187"/>
      <c r="G908" s="187"/>
      <c r="H908" s="187"/>
      <c r="I908" s="187"/>
      <c r="J908" s="187"/>
      <c r="K908" s="187"/>
      <c r="L908" s="187"/>
      <c r="M908" s="187"/>
      <c r="N908" s="187"/>
      <c r="O908" s="187"/>
      <c r="P908" s="187"/>
      <c r="Q908" s="187"/>
      <c r="R908" s="187"/>
      <c r="S908" s="187"/>
      <c r="T908" s="187"/>
      <c r="U908" s="187"/>
      <c r="V908" s="187"/>
      <c r="W908" s="187"/>
      <c r="X908" s="187"/>
      <c r="Y908" s="187"/>
      <c r="Z908" s="187"/>
    </row>
    <row r="909" spans="1:26" ht="14.25" customHeight="1" x14ac:dyDescent="0.25">
      <c r="A909" s="187"/>
      <c r="B909" s="187"/>
      <c r="C909" s="187"/>
      <c r="D909" s="187"/>
      <c r="E909" s="187"/>
      <c r="F909" s="187"/>
      <c r="G909" s="187"/>
      <c r="H909" s="187"/>
      <c r="I909" s="187"/>
      <c r="J909" s="187"/>
      <c r="K909" s="187"/>
      <c r="L909" s="187"/>
      <c r="M909" s="187"/>
      <c r="N909" s="187"/>
      <c r="O909" s="187"/>
      <c r="P909" s="187"/>
      <c r="Q909" s="187"/>
      <c r="R909" s="187"/>
      <c r="S909" s="187"/>
      <c r="T909" s="187"/>
      <c r="U909" s="187"/>
      <c r="V909" s="187"/>
      <c r="W909" s="187"/>
      <c r="X909" s="187"/>
      <c r="Y909" s="187"/>
      <c r="Z909" s="187"/>
    </row>
    <row r="910" spans="1:26" ht="14.25" customHeight="1" x14ac:dyDescent="0.25">
      <c r="A910" s="187"/>
      <c r="B910" s="187"/>
      <c r="C910" s="187"/>
      <c r="D910" s="187"/>
      <c r="E910" s="187"/>
      <c r="F910" s="187"/>
      <c r="G910" s="187"/>
      <c r="H910" s="187"/>
      <c r="I910" s="187"/>
      <c r="J910" s="187"/>
      <c r="K910" s="187"/>
      <c r="L910" s="187"/>
      <c r="M910" s="187"/>
      <c r="N910" s="187"/>
      <c r="O910" s="187"/>
      <c r="P910" s="187"/>
      <c r="Q910" s="187"/>
      <c r="R910" s="187"/>
      <c r="S910" s="187"/>
      <c r="T910" s="187"/>
      <c r="U910" s="187"/>
      <c r="V910" s="187"/>
      <c r="W910" s="187"/>
      <c r="X910" s="187"/>
      <c r="Y910" s="187"/>
      <c r="Z910" s="187"/>
    </row>
    <row r="911" spans="1:26" ht="14.25" customHeight="1" x14ac:dyDescent="0.25">
      <c r="A911" s="187"/>
      <c r="B911" s="187"/>
      <c r="C911" s="187"/>
      <c r="D911" s="187"/>
      <c r="E911" s="187"/>
      <c r="F911" s="187"/>
      <c r="G911" s="187"/>
      <c r="H911" s="187"/>
      <c r="I911" s="187"/>
      <c r="J911" s="187"/>
      <c r="K911" s="187"/>
      <c r="L911" s="187"/>
      <c r="M911" s="187"/>
      <c r="N911" s="187"/>
      <c r="O911" s="187"/>
      <c r="P911" s="187"/>
      <c r="Q911" s="187"/>
      <c r="R911" s="187"/>
      <c r="S911" s="187"/>
      <c r="T911" s="187"/>
      <c r="U911" s="187"/>
      <c r="V911" s="187"/>
      <c r="W911" s="187"/>
      <c r="X911" s="187"/>
      <c r="Y911" s="187"/>
      <c r="Z911" s="187"/>
    </row>
    <row r="912" spans="1:26" ht="14.25" customHeight="1" x14ac:dyDescent="0.25">
      <c r="A912" s="187"/>
      <c r="B912" s="187"/>
      <c r="C912" s="187"/>
      <c r="D912" s="187"/>
      <c r="E912" s="187"/>
      <c r="F912" s="187"/>
      <c r="G912" s="187"/>
      <c r="H912" s="187"/>
      <c r="I912" s="187"/>
      <c r="J912" s="187"/>
      <c r="K912" s="187"/>
      <c r="L912" s="187"/>
      <c r="M912" s="187"/>
      <c r="N912" s="187"/>
      <c r="O912" s="187"/>
      <c r="P912" s="187"/>
      <c r="Q912" s="187"/>
      <c r="R912" s="187"/>
      <c r="S912" s="187"/>
      <c r="T912" s="187"/>
      <c r="U912" s="187"/>
      <c r="V912" s="187"/>
      <c r="W912" s="187"/>
      <c r="X912" s="187"/>
      <c r="Y912" s="187"/>
      <c r="Z912" s="187"/>
    </row>
    <row r="913" spans="1:26" ht="14.25" customHeight="1" x14ac:dyDescent="0.25">
      <c r="A913" s="187"/>
      <c r="B913" s="187"/>
      <c r="C913" s="187"/>
      <c r="D913" s="187"/>
      <c r="E913" s="187"/>
      <c r="F913" s="187"/>
      <c r="G913" s="187"/>
      <c r="H913" s="187"/>
      <c r="I913" s="187"/>
      <c r="J913" s="187"/>
      <c r="K913" s="187"/>
      <c r="L913" s="187"/>
      <c r="M913" s="187"/>
      <c r="N913" s="187"/>
      <c r="O913" s="187"/>
      <c r="P913" s="187"/>
      <c r="Q913" s="187"/>
      <c r="R913" s="187"/>
      <c r="S913" s="187"/>
      <c r="T913" s="187"/>
      <c r="U913" s="187"/>
      <c r="V913" s="187"/>
      <c r="W913" s="187"/>
      <c r="X913" s="187"/>
      <c r="Y913" s="187"/>
      <c r="Z913" s="187"/>
    </row>
    <row r="914" spans="1:26" ht="14.25" customHeight="1" x14ac:dyDescent="0.25">
      <c r="A914" s="187"/>
      <c r="B914" s="187"/>
      <c r="C914" s="187"/>
      <c r="D914" s="187"/>
      <c r="E914" s="187"/>
      <c r="F914" s="187"/>
      <c r="G914" s="187"/>
      <c r="H914" s="187"/>
      <c r="I914" s="187"/>
      <c r="J914" s="187"/>
      <c r="K914" s="187"/>
      <c r="L914" s="187"/>
      <c r="M914" s="187"/>
      <c r="N914" s="187"/>
      <c r="O914" s="187"/>
      <c r="P914" s="187"/>
      <c r="Q914" s="187"/>
      <c r="R914" s="187"/>
      <c r="S914" s="187"/>
      <c r="T914" s="187"/>
      <c r="U914" s="187"/>
      <c r="V914" s="187"/>
      <c r="W914" s="187"/>
      <c r="X914" s="187"/>
      <c r="Y914" s="187"/>
      <c r="Z914" s="187"/>
    </row>
    <row r="915" spans="1:26" ht="14.25" customHeight="1" x14ac:dyDescent="0.25">
      <c r="A915" s="187"/>
      <c r="B915" s="187"/>
      <c r="C915" s="187"/>
      <c r="D915" s="187"/>
      <c r="E915" s="187"/>
      <c r="F915" s="187"/>
      <c r="G915" s="187"/>
      <c r="H915" s="187"/>
      <c r="I915" s="187"/>
      <c r="J915" s="187"/>
      <c r="K915" s="187"/>
      <c r="L915" s="187"/>
      <c r="M915" s="187"/>
      <c r="N915" s="187"/>
      <c r="O915" s="187"/>
      <c r="P915" s="187"/>
      <c r="Q915" s="187"/>
      <c r="R915" s="187"/>
      <c r="S915" s="187"/>
      <c r="T915" s="187"/>
      <c r="U915" s="187"/>
      <c r="V915" s="187"/>
      <c r="W915" s="187"/>
      <c r="X915" s="187"/>
      <c r="Y915" s="187"/>
      <c r="Z915" s="187"/>
    </row>
    <row r="916" spans="1:26" ht="14.25" customHeight="1" x14ac:dyDescent="0.25">
      <c r="A916" s="187"/>
      <c r="B916" s="187"/>
      <c r="C916" s="187"/>
      <c r="D916" s="187"/>
      <c r="E916" s="187"/>
      <c r="F916" s="187"/>
      <c r="G916" s="187"/>
      <c r="H916" s="187"/>
      <c r="I916" s="187"/>
      <c r="J916" s="187"/>
      <c r="K916" s="187"/>
      <c r="L916" s="187"/>
      <c r="M916" s="187"/>
      <c r="N916" s="187"/>
      <c r="O916" s="187"/>
      <c r="P916" s="187"/>
      <c r="Q916" s="187"/>
      <c r="R916" s="187"/>
      <c r="S916" s="187"/>
      <c r="T916" s="187"/>
      <c r="U916" s="187"/>
      <c r="V916" s="187"/>
      <c r="W916" s="187"/>
      <c r="X916" s="187"/>
      <c r="Y916" s="187"/>
      <c r="Z916" s="187"/>
    </row>
    <row r="917" spans="1:26" ht="14.25" customHeight="1" x14ac:dyDescent="0.25">
      <c r="A917" s="187"/>
      <c r="B917" s="187"/>
      <c r="C917" s="187"/>
      <c r="D917" s="187"/>
      <c r="E917" s="187"/>
      <c r="F917" s="187"/>
      <c r="G917" s="187"/>
      <c r="H917" s="187"/>
      <c r="I917" s="187"/>
      <c r="J917" s="187"/>
      <c r="K917" s="187"/>
      <c r="L917" s="187"/>
      <c r="M917" s="187"/>
      <c r="N917" s="187"/>
      <c r="O917" s="187"/>
      <c r="P917" s="187"/>
      <c r="Q917" s="187"/>
      <c r="R917" s="187"/>
      <c r="S917" s="187"/>
      <c r="T917" s="187"/>
      <c r="U917" s="187"/>
      <c r="V917" s="187"/>
      <c r="W917" s="187"/>
      <c r="X917" s="187"/>
      <c r="Y917" s="187"/>
      <c r="Z917" s="187"/>
    </row>
    <row r="918" spans="1:26" ht="14.25" customHeight="1" x14ac:dyDescent="0.25">
      <c r="A918" s="187"/>
      <c r="B918" s="187"/>
      <c r="C918" s="187"/>
      <c r="D918" s="187"/>
      <c r="E918" s="187"/>
      <c r="F918" s="187"/>
      <c r="G918" s="187"/>
      <c r="H918" s="187"/>
      <c r="I918" s="187"/>
      <c r="J918" s="187"/>
      <c r="K918" s="187"/>
      <c r="L918" s="187"/>
      <c r="M918" s="187"/>
      <c r="N918" s="187"/>
      <c r="O918" s="187"/>
      <c r="P918" s="187"/>
      <c r="Q918" s="187"/>
      <c r="R918" s="187"/>
      <c r="S918" s="187"/>
      <c r="T918" s="187"/>
      <c r="U918" s="187"/>
      <c r="V918" s="187"/>
      <c r="W918" s="187"/>
      <c r="X918" s="187"/>
      <c r="Y918" s="187"/>
      <c r="Z918" s="187"/>
    </row>
    <row r="919" spans="1:26" ht="14.25" customHeight="1" x14ac:dyDescent="0.25">
      <c r="A919" s="187"/>
      <c r="B919" s="187"/>
      <c r="C919" s="187"/>
      <c r="D919" s="187"/>
      <c r="E919" s="187"/>
      <c r="F919" s="187"/>
      <c r="G919" s="187"/>
      <c r="H919" s="187"/>
      <c r="I919" s="187"/>
      <c r="J919" s="187"/>
      <c r="K919" s="187"/>
      <c r="L919" s="187"/>
      <c r="M919" s="187"/>
      <c r="N919" s="187"/>
      <c r="O919" s="187"/>
      <c r="P919" s="187"/>
      <c r="Q919" s="187"/>
      <c r="R919" s="187"/>
      <c r="S919" s="187"/>
      <c r="T919" s="187"/>
      <c r="U919" s="187"/>
      <c r="V919" s="187"/>
      <c r="W919" s="187"/>
      <c r="X919" s="187"/>
      <c r="Y919" s="187"/>
      <c r="Z919" s="187"/>
    </row>
    <row r="920" spans="1:26" ht="14.25" customHeight="1" x14ac:dyDescent="0.25">
      <c r="A920" s="187"/>
      <c r="B920" s="187"/>
      <c r="C920" s="187"/>
      <c r="D920" s="187"/>
      <c r="E920" s="187"/>
      <c r="F920" s="187"/>
      <c r="G920" s="187"/>
      <c r="H920" s="187"/>
      <c r="I920" s="187"/>
      <c r="J920" s="187"/>
      <c r="K920" s="187"/>
      <c r="L920" s="187"/>
      <c r="M920" s="187"/>
      <c r="N920" s="187"/>
      <c r="O920" s="187"/>
      <c r="P920" s="187"/>
      <c r="Q920" s="187"/>
      <c r="R920" s="187"/>
      <c r="S920" s="187"/>
      <c r="T920" s="187"/>
      <c r="U920" s="187"/>
      <c r="V920" s="187"/>
      <c r="W920" s="187"/>
      <c r="X920" s="187"/>
      <c r="Y920" s="187"/>
      <c r="Z920" s="187"/>
    </row>
    <row r="921" spans="1:26" ht="14.25" customHeight="1" x14ac:dyDescent="0.25">
      <c r="A921" s="187"/>
      <c r="B921" s="187"/>
      <c r="C921" s="187"/>
      <c r="D921" s="187"/>
      <c r="E921" s="187"/>
      <c r="F921" s="187"/>
      <c r="G921" s="187"/>
      <c r="H921" s="187"/>
      <c r="I921" s="187"/>
      <c r="J921" s="187"/>
      <c r="K921" s="187"/>
      <c r="L921" s="187"/>
      <c r="M921" s="187"/>
      <c r="N921" s="187"/>
      <c r="O921" s="187"/>
      <c r="P921" s="187"/>
      <c r="Q921" s="187"/>
      <c r="R921" s="187"/>
      <c r="S921" s="187"/>
      <c r="T921" s="187"/>
      <c r="U921" s="187"/>
      <c r="V921" s="187"/>
      <c r="W921" s="187"/>
      <c r="X921" s="187"/>
      <c r="Y921" s="187"/>
      <c r="Z921" s="187"/>
    </row>
    <row r="922" spans="1:26" ht="14.25" customHeight="1" x14ac:dyDescent="0.25">
      <c r="A922" s="187"/>
      <c r="B922" s="187"/>
      <c r="C922" s="187"/>
      <c r="D922" s="187"/>
      <c r="E922" s="187"/>
      <c r="F922" s="187"/>
      <c r="G922" s="187"/>
      <c r="H922" s="187"/>
      <c r="I922" s="187"/>
      <c r="J922" s="187"/>
      <c r="K922" s="187"/>
      <c r="L922" s="187"/>
      <c r="M922" s="187"/>
      <c r="N922" s="187"/>
      <c r="O922" s="187"/>
      <c r="P922" s="187"/>
      <c r="Q922" s="187"/>
      <c r="R922" s="187"/>
      <c r="S922" s="187"/>
      <c r="T922" s="187"/>
      <c r="U922" s="187"/>
      <c r="V922" s="187"/>
      <c r="W922" s="187"/>
      <c r="X922" s="187"/>
      <c r="Y922" s="187"/>
      <c r="Z922" s="187"/>
    </row>
    <row r="923" spans="1:26" ht="14.25" customHeight="1" x14ac:dyDescent="0.25">
      <c r="A923" s="187"/>
      <c r="B923" s="187"/>
      <c r="C923" s="187"/>
      <c r="D923" s="187"/>
      <c r="E923" s="187"/>
      <c r="F923" s="187"/>
      <c r="G923" s="187"/>
      <c r="H923" s="187"/>
      <c r="I923" s="187"/>
      <c r="J923" s="187"/>
      <c r="K923" s="187"/>
      <c r="L923" s="187"/>
      <c r="M923" s="187"/>
      <c r="N923" s="187"/>
      <c r="O923" s="187"/>
      <c r="P923" s="187"/>
      <c r="Q923" s="187"/>
      <c r="R923" s="187"/>
      <c r="S923" s="187"/>
      <c r="T923" s="187"/>
      <c r="U923" s="187"/>
      <c r="V923" s="187"/>
      <c r="W923" s="187"/>
      <c r="X923" s="187"/>
      <c r="Y923" s="187"/>
      <c r="Z923" s="187"/>
    </row>
    <row r="924" spans="1:26" ht="14.25" customHeight="1" x14ac:dyDescent="0.25">
      <c r="A924" s="187"/>
      <c r="B924" s="187"/>
      <c r="C924" s="187"/>
      <c r="D924" s="187"/>
      <c r="E924" s="187"/>
      <c r="F924" s="187"/>
      <c r="G924" s="187"/>
      <c r="H924" s="187"/>
      <c r="I924" s="187"/>
      <c r="J924" s="187"/>
      <c r="K924" s="187"/>
      <c r="L924" s="187"/>
      <c r="M924" s="187"/>
      <c r="N924" s="187"/>
      <c r="O924" s="187"/>
      <c r="P924" s="187"/>
      <c r="Q924" s="187"/>
      <c r="R924" s="187"/>
      <c r="S924" s="187"/>
      <c r="T924" s="187"/>
      <c r="U924" s="187"/>
      <c r="V924" s="187"/>
      <c r="W924" s="187"/>
      <c r="X924" s="187"/>
      <c r="Y924" s="187"/>
      <c r="Z924" s="187"/>
    </row>
    <row r="925" spans="1:26" ht="14.25" customHeight="1" x14ac:dyDescent="0.25">
      <c r="A925" s="187"/>
      <c r="B925" s="187"/>
      <c r="C925" s="187"/>
      <c r="D925" s="187"/>
      <c r="E925" s="187"/>
      <c r="F925" s="187"/>
      <c r="G925" s="187"/>
      <c r="H925" s="187"/>
      <c r="I925" s="187"/>
      <c r="J925" s="187"/>
      <c r="K925" s="187"/>
      <c r="L925" s="187"/>
      <c r="M925" s="187"/>
      <c r="N925" s="187"/>
      <c r="O925" s="187"/>
      <c r="P925" s="187"/>
      <c r="Q925" s="187"/>
      <c r="R925" s="187"/>
      <c r="S925" s="187"/>
      <c r="T925" s="187"/>
      <c r="U925" s="187"/>
      <c r="V925" s="187"/>
      <c r="W925" s="187"/>
      <c r="X925" s="187"/>
      <c r="Y925" s="187"/>
      <c r="Z925" s="187"/>
    </row>
    <row r="926" spans="1:26" ht="14.25" customHeight="1" x14ac:dyDescent="0.25">
      <c r="A926" s="187"/>
      <c r="B926" s="187"/>
      <c r="C926" s="187"/>
      <c r="D926" s="187"/>
      <c r="E926" s="187"/>
      <c r="F926" s="187"/>
      <c r="G926" s="187"/>
      <c r="H926" s="187"/>
      <c r="I926" s="187"/>
      <c r="J926" s="187"/>
      <c r="K926" s="187"/>
      <c r="L926" s="187"/>
      <c r="M926" s="187"/>
      <c r="N926" s="187"/>
      <c r="O926" s="187"/>
      <c r="P926" s="187"/>
      <c r="Q926" s="187"/>
      <c r="R926" s="187"/>
      <c r="S926" s="187"/>
      <c r="T926" s="187"/>
      <c r="U926" s="187"/>
      <c r="V926" s="187"/>
      <c r="W926" s="187"/>
      <c r="X926" s="187"/>
      <c r="Y926" s="187"/>
      <c r="Z926" s="187"/>
    </row>
    <row r="927" spans="1:26" ht="14.25" customHeight="1" x14ac:dyDescent="0.25">
      <c r="A927" s="187"/>
      <c r="B927" s="187"/>
      <c r="C927" s="187"/>
      <c r="D927" s="187"/>
      <c r="E927" s="187"/>
      <c r="F927" s="187"/>
      <c r="G927" s="187"/>
      <c r="H927" s="187"/>
      <c r="I927" s="187"/>
      <c r="J927" s="187"/>
      <c r="K927" s="187"/>
      <c r="L927" s="187"/>
      <c r="M927" s="187"/>
      <c r="N927" s="187"/>
      <c r="O927" s="187"/>
      <c r="P927" s="187"/>
      <c r="Q927" s="187"/>
      <c r="R927" s="187"/>
      <c r="S927" s="187"/>
      <c r="T927" s="187"/>
      <c r="U927" s="187"/>
      <c r="V927" s="187"/>
      <c r="W927" s="187"/>
      <c r="X927" s="187"/>
      <c r="Y927" s="187"/>
      <c r="Z927" s="187"/>
    </row>
    <row r="928" spans="1:26" ht="14.25" customHeight="1" x14ac:dyDescent="0.25">
      <c r="A928" s="187"/>
      <c r="B928" s="187"/>
      <c r="C928" s="187"/>
      <c r="D928" s="187"/>
      <c r="E928" s="187"/>
      <c r="F928" s="187"/>
      <c r="G928" s="187"/>
      <c r="H928" s="187"/>
      <c r="I928" s="187"/>
      <c r="J928" s="187"/>
      <c r="K928" s="187"/>
      <c r="L928" s="187"/>
      <c r="M928" s="187"/>
      <c r="N928" s="187"/>
      <c r="O928" s="187"/>
      <c r="P928" s="187"/>
      <c r="Q928" s="187"/>
      <c r="R928" s="187"/>
      <c r="S928" s="187"/>
      <c r="T928" s="187"/>
      <c r="U928" s="187"/>
      <c r="V928" s="187"/>
      <c r="W928" s="187"/>
      <c r="X928" s="187"/>
      <c r="Y928" s="187"/>
      <c r="Z928" s="187"/>
    </row>
    <row r="929" spans="1:26" ht="14.25" customHeight="1" x14ac:dyDescent="0.25">
      <c r="A929" s="187"/>
      <c r="B929" s="187"/>
      <c r="C929" s="187"/>
      <c r="D929" s="187"/>
      <c r="E929" s="187"/>
      <c r="F929" s="187"/>
      <c r="G929" s="187"/>
      <c r="H929" s="187"/>
      <c r="I929" s="187"/>
      <c r="J929" s="187"/>
      <c r="K929" s="187"/>
      <c r="L929" s="187"/>
      <c r="M929" s="187"/>
      <c r="N929" s="187"/>
      <c r="O929" s="187"/>
      <c r="P929" s="187"/>
      <c r="Q929" s="187"/>
      <c r="R929" s="187"/>
      <c r="S929" s="187"/>
      <c r="T929" s="187"/>
      <c r="U929" s="187"/>
      <c r="V929" s="187"/>
      <c r="W929" s="187"/>
      <c r="X929" s="187"/>
      <c r="Y929" s="187"/>
      <c r="Z929" s="187"/>
    </row>
    <row r="930" spans="1:26" ht="14.25" customHeight="1" x14ac:dyDescent="0.25">
      <c r="A930" s="187"/>
      <c r="B930" s="187"/>
      <c r="C930" s="187"/>
      <c r="D930" s="187"/>
      <c r="E930" s="187"/>
      <c r="F930" s="187"/>
      <c r="G930" s="187"/>
      <c r="H930" s="187"/>
      <c r="I930" s="187"/>
      <c r="J930" s="187"/>
      <c r="K930" s="187"/>
      <c r="L930" s="187"/>
      <c r="M930" s="187"/>
      <c r="N930" s="187"/>
      <c r="O930" s="187"/>
      <c r="P930" s="187"/>
      <c r="Q930" s="187"/>
      <c r="R930" s="187"/>
      <c r="S930" s="187"/>
      <c r="T930" s="187"/>
      <c r="U930" s="187"/>
      <c r="V930" s="187"/>
      <c r="W930" s="187"/>
      <c r="X930" s="187"/>
      <c r="Y930" s="187"/>
      <c r="Z930" s="187"/>
    </row>
    <row r="931" spans="1:26" ht="14.25" customHeight="1" x14ac:dyDescent="0.25">
      <c r="A931" s="187"/>
      <c r="B931" s="187"/>
      <c r="C931" s="187"/>
      <c r="D931" s="187"/>
      <c r="E931" s="187"/>
      <c r="F931" s="187"/>
      <c r="G931" s="187"/>
      <c r="H931" s="187"/>
      <c r="I931" s="187"/>
      <c r="J931" s="187"/>
      <c r="K931" s="187"/>
      <c r="L931" s="187"/>
      <c r="M931" s="187"/>
      <c r="N931" s="187"/>
      <c r="O931" s="187"/>
      <c r="P931" s="187"/>
      <c r="Q931" s="187"/>
      <c r="R931" s="187"/>
      <c r="S931" s="187"/>
      <c r="T931" s="187"/>
      <c r="U931" s="187"/>
      <c r="V931" s="187"/>
      <c r="W931" s="187"/>
      <c r="X931" s="187"/>
      <c r="Y931" s="187"/>
      <c r="Z931" s="187"/>
    </row>
    <row r="932" spans="1:26" ht="14.25" customHeight="1" x14ac:dyDescent="0.25">
      <c r="A932" s="187"/>
      <c r="B932" s="187"/>
      <c r="C932" s="187"/>
      <c r="D932" s="187"/>
      <c r="E932" s="187"/>
      <c r="F932" s="187"/>
      <c r="G932" s="187"/>
      <c r="H932" s="187"/>
      <c r="I932" s="187"/>
      <c r="J932" s="187"/>
      <c r="K932" s="187"/>
      <c r="L932" s="187"/>
      <c r="M932" s="187"/>
      <c r="N932" s="187"/>
      <c r="O932" s="187"/>
      <c r="P932" s="187"/>
      <c r="Q932" s="187"/>
      <c r="R932" s="187"/>
      <c r="S932" s="187"/>
      <c r="T932" s="187"/>
      <c r="U932" s="187"/>
      <c r="V932" s="187"/>
      <c r="W932" s="187"/>
      <c r="X932" s="187"/>
      <c r="Y932" s="187"/>
      <c r="Z932" s="187"/>
    </row>
    <row r="933" spans="1:26" ht="14.25" customHeight="1" x14ac:dyDescent="0.25">
      <c r="A933" s="187"/>
      <c r="B933" s="187"/>
      <c r="C933" s="187"/>
      <c r="D933" s="187"/>
      <c r="E933" s="187"/>
      <c r="F933" s="187"/>
      <c r="G933" s="187"/>
      <c r="H933" s="187"/>
      <c r="I933" s="187"/>
      <c r="J933" s="187"/>
      <c r="K933" s="187"/>
      <c r="L933" s="187"/>
      <c r="M933" s="187"/>
      <c r="N933" s="187"/>
      <c r="O933" s="187"/>
      <c r="P933" s="187"/>
      <c r="Q933" s="187"/>
      <c r="R933" s="187"/>
      <c r="S933" s="187"/>
      <c r="T933" s="187"/>
      <c r="U933" s="187"/>
      <c r="V933" s="187"/>
      <c r="W933" s="187"/>
      <c r="X933" s="187"/>
      <c r="Y933" s="187"/>
      <c r="Z933" s="187"/>
    </row>
    <row r="934" spans="1:26" ht="14.25" customHeight="1" x14ac:dyDescent="0.25">
      <c r="A934" s="187"/>
      <c r="B934" s="187"/>
      <c r="C934" s="187"/>
      <c r="D934" s="187"/>
      <c r="E934" s="187"/>
      <c r="F934" s="187"/>
      <c r="G934" s="187"/>
      <c r="H934" s="187"/>
      <c r="I934" s="187"/>
      <c r="J934" s="187"/>
      <c r="K934" s="187"/>
      <c r="L934" s="187"/>
      <c r="M934" s="187"/>
      <c r="N934" s="187"/>
      <c r="O934" s="187"/>
      <c r="P934" s="187"/>
      <c r="Q934" s="187"/>
      <c r="R934" s="187"/>
      <c r="S934" s="187"/>
      <c r="T934" s="187"/>
      <c r="U934" s="187"/>
      <c r="V934" s="187"/>
      <c r="W934" s="187"/>
      <c r="X934" s="187"/>
      <c r="Y934" s="187"/>
      <c r="Z934" s="187"/>
    </row>
    <row r="935" spans="1:26" ht="14.25" customHeight="1" x14ac:dyDescent="0.25">
      <c r="A935" s="187"/>
      <c r="B935" s="187"/>
      <c r="C935" s="187"/>
      <c r="D935" s="187"/>
      <c r="E935" s="187"/>
      <c r="F935" s="187"/>
      <c r="G935" s="187"/>
      <c r="H935" s="187"/>
      <c r="I935" s="187"/>
      <c r="J935" s="187"/>
      <c r="K935" s="187"/>
      <c r="L935" s="187"/>
      <c r="M935" s="187"/>
      <c r="N935" s="187"/>
      <c r="O935" s="187"/>
      <c r="P935" s="187"/>
      <c r="Q935" s="187"/>
      <c r="R935" s="187"/>
      <c r="S935" s="187"/>
      <c r="T935" s="187"/>
      <c r="U935" s="187"/>
      <c r="V935" s="187"/>
      <c r="W935" s="187"/>
      <c r="X935" s="187"/>
      <c r="Y935" s="187"/>
      <c r="Z935" s="187"/>
    </row>
    <row r="936" spans="1:26" ht="14.25" customHeight="1" x14ac:dyDescent="0.25">
      <c r="A936" s="187"/>
      <c r="B936" s="187"/>
      <c r="C936" s="187"/>
      <c r="D936" s="187"/>
      <c r="E936" s="187"/>
      <c r="F936" s="187"/>
      <c r="G936" s="187"/>
      <c r="H936" s="187"/>
      <c r="I936" s="187"/>
      <c r="J936" s="187"/>
      <c r="K936" s="187"/>
      <c r="L936" s="187"/>
      <c r="M936" s="187"/>
      <c r="N936" s="187"/>
      <c r="O936" s="187"/>
      <c r="P936" s="187"/>
      <c r="Q936" s="187"/>
      <c r="R936" s="187"/>
      <c r="S936" s="187"/>
      <c r="T936" s="187"/>
      <c r="U936" s="187"/>
      <c r="V936" s="187"/>
      <c r="W936" s="187"/>
      <c r="X936" s="187"/>
      <c r="Y936" s="187"/>
      <c r="Z936" s="187"/>
    </row>
    <row r="937" spans="1:26" ht="14.25" customHeight="1" x14ac:dyDescent="0.25">
      <c r="A937" s="187"/>
      <c r="B937" s="187"/>
      <c r="C937" s="187"/>
      <c r="D937" s="187"/>
      <c r="E937" s="187"/>
      <c r="F937" s="187"/>
      <c r="G937" s="187"/>
      <c r="H937" s="187"/>
      <c r="I937" s="187"/>
      <c r="J937" s="187"/>
      <c r="K937" s="187"/>
      <c r="L937" s="187"/>
      <c r="M937" s="187"/>
      <c r="N937" s="187"/>
      <c r="O937" s="187"/>
      <c r="P937" s="187"/>
      <c r="Q937" s="187"/>
      <c r="R937" s="187"/>
      <c r="S937" s="187"/>
      <c r="T937" s="187"/>
      <c r="U937" s="187"/>
      <c r="V937" s="187"/>
      <c r="W937" s="187"/>
      <c r="X937" s="187"/>
      <c r="Y937" s="187"/>
      <c r="Z937" s="187"/>
    </row>
    <row r="938" spans="1:26" ht="14.25" customHeight="1" x14ac:dyDescent="0.25">
      <c r="A938" s="187"/>
      <c r="B938" s="187"/>
      <c r="C938" s="187"/>
      <c r="D938" s="187"/>
      <c r="E938" s="187"/>
      <c r="F938" s="187"/>
      <c r="G938" s="187"/>
      <c r="H938" s="187"/>
      <c r="I938" s="187"/>
      <c r="J938" s="187"/>
      <c r="K938" s="187"/>
      <c r="L938" s="187"/>
      <c r="M938" s="187"/>
      <c r="N938" s="187"/>
      <c r="O938" s="187"/>
      <c r="P938" s="187"/>
      <c r="Q938" s="187"/>
      <c r="R938" s="187"/>
      <c r="S938" s="187"/>
      <c r="T938" s="187"/>
      <c r="U938" s="187"/>
      <c r="V938" s="187"/>
      <c r="W938" s="187"/>
      <c r="X938" s="187"/>
      <c r="Y938" s="187"/>
      <c r="Z938" s="187"/>
    </row>
    <row r="939" spans="1:26" ht="14.25" customHeight="1" x14ac:dyDescent="0.25">
      <c r="A939" s="187"/>
      <c r="B939" s="187"/>
      <c r="C939" s="187"/>
      <c r="D939" s="187"/>
      <c r="E939" s="187"/>
      <c r="F939" s="187"/>
      <c r="G939" s="187"/>
      <c r="H939" s="187"/>
      <c r="I939" s="187"/>
      <c r="J939" s="187"/>
      <c r="K939" s="187"/>
      <c r="L939" s="187"/>
      <c r="M939" s="187"/>
      <c r="N939" s="187"/>
      <c r="O939" s="187"/>
      <c r="P939" s="187"/>
      <c r="Q939" s="187"/>
      <c r="R939" s="187"/>
      <c r="S939" s="187"/>
      <c r="T939" s="187"/>
      <c r="U939" s="187"/>
      <c r="V939" s="187"/>
      <c r="W939" s="187"/>
      <c r="X939" s="187"/>
      <c r="Y939" s="187"/>
      <c r="Z939" s="187"/>
    </row>
    <row r="940" spans="1:26" ht="14.25" customHeight="1" x14ac:dyDescent="0.25">
      <c r="A940" s="187"/>
      <c r="B940" s="187"/>
      <c r="C940" s="187"/>
      <c r="D940" s="187"/>
      <c r="E940" s="187"/>
      <c r="F940" s="187"/>
      <c r="G940" s="187"/>
      <c r="H940" s="187"/>
      <c r="I940" s="187"/>
      <c r="J940" s="187"/>
      <c r="K940" s="187"/>
      <c r="L940" s="187"/>
      <c r="M940" s="187"/>
      <c r="N940" s="187"/>
      <c r="O940" s="187"/>
      <c r="P940" s="187"/>
      <c r="Q940" s="187"/>
      <c r="R940" s="187"/>
      <c r="S940" s="187"/>
      <c r="T940" s="187"/>
      <c r="U940" s="187"/>
      <c r="V940" s="187"/>
      <c r="W940" s="187"/>
      <c r="X940" s="187"/>
      <c r="Y940" s="187"/>
      <c r="Z940" s="187"/>
    </row>
    <row r="941" spans="1:26" ht="14.25" customHeight="1" x14ac:dyDescent="0.25">
      <c r="A941" s="187"/>
      <c r="B941" s="187"/>
      <c r="C941" s="187"/>
      <c r="D941" s="187"/>
      <c r="E941" s="187"/>
      <c r="F941" s="187"/>
      <c r="G941" s="187"/>
      <c r="H941" s="187"/>
      <c r="I941" s="187"/>
      <c r="J941" s="187"/>
      <c r="K941" s="187"/>
      <c r="L941" s="187"/>
      <c r="M941" s="187"/>
      <c r="N941" s="187"/>
      <c r="O941" s="187"/>
      <c r="P941" s="187"/>
      <c r="Q941" s="187"/>
      <c r="R941" s="187"/>
      <c r="S941" s="187"/>
      <c r="T941" s="187"/>
      <c r="U941" s="187"/>
      <c r="V941" s="187"/>
      <c r="W941" s="187"/>
      <c r="X941" s="187"/>
      <c r="Y941" s="187"/>
      <c r="Z941" s="187"/>
    </row>
    <row r="942" spans="1:26" ht="14.25" customHeight="1" x14ac:dyDescent="0.25">
      <c r="A942" s="187"/>
      <c r="B942" s="187"/>
      <c r="C942" s="187"/>
      <c r="D942" s="187"/>
      <c r="E942" s="187"/>
      <c r="F942" s="187"/>
      <c r="G942" s="187"/>
      <c r="H942" s="187"/>
      <c r="I942" s="187"/>
      <c r="J942" s="187"/>
      <c r="K942" s="187"/>
      <c r="L942" s="187"/>
      <c r="M942" s="187"/>
      <c r="N942" s="187"/>
      <c r="O942" s="187"/>
      <c r="P942" s="187"/>
      <c r="Q942" s="187"/>
      <c r="R942" s="187"/>
      <c r="S942" s="187"/>
      <c r="T942" s="187"/>
      <c r="U942" s="187"/>
      <c r="V942" s="187"/>
      <c r="W942" s="187"/>
      <c r="X942" s="187"/>
      <c r="Y942" s="187"/>
      <c r="Z942" s="187"/>
    </row>
    <row r="943" spans="1:26" ht="14.25" customHeight="1" x14ac:dyDescent="0.25">
      <c r="A943" s="187"/>
      <c r="B943" s="187"/>
      <c r="C943" s="187"/>
      <c r="D943" s="187"/>
      <c r="E943" s="187"/>
      <c r="F943" s="187"/>
      <c r="G943" s="187"/>
      <c r="H943" s="187"/>
      <c r="I943" s="187"/>
      <c r="J943" s="187"/>
      <c r="K943" s="187"/>
      <c r="L943" s="187"/>
      <c r="M943" s="187"/>
      <c r="N943" s="187"/>
      <c r="O943" s="187"/>
      <c r="P943" s="187"/>
      <c r="Q943" s="187"/>
      <c r="R943" s="187"/>
      <c r="S943" s="187"/>
      <c r="T943" s="187"/>
      <c r="U943" s="187"/>
      <c r="V943" s="187"/>
      <c r="W943" s="187"/>
      <c r="X943" s="187"/>
      <c r="Y943" s="187"/>
      <c r="Z943" s="187"/>
    </row>
    <row r="944" spans="1:26" ht="14.25" customHeight="1" x14ac:dyDescent="0.25">
      <c r="A944" s="187"/>
      <c r="B944" s="187"/>
      <c r="C944" s="187"/>
      <c r="D944" s="187"/>
      <c r="E944" s="187"/>
      <c r="F944" s="187"/>
      <c r="G944" s="187"/>
      <c r="H944" s="187"/>
      <c r="I944" s="187"/>
      <c r="J944" s="187"/>
      <c r="K944" s="187"/>
      <c r="L944" s="187"/>
      <c r="M944" s="187"/>
      <c r="N944" s="187"/>
      <c r="O944" s="187"/>
      <c r="P944" s="187"/>
      <c r="Q944" s="187"/>
      <c r="R944" s="187"/>
      <c r="S944" s="187"/>
      <c r="T944" s="187"/>
      <c r="U944" s="187"/>
      <c r="V944" s="187"/>
      <c r="W944" s="187"/>
      <c r="X944" s="187"/>
      <c r="Y944" s="187"/>
      <c r="Z944" s="187"/>
    </row>
    <row r="945" spans="1:26" ht="14.25" customHeight="1" x14ac:dyDescent="0.25">
      <c r="A945" s="187"/>
      <c r="B945" s="187"/>
      <c r="C945" s="187"/>
      <c r="D945" s="187"/>
      <c r="E945" s="187"/>
      <c r="F945" s="187"/>
      <c r="G945" s="187"/>
      <c r="H945" s="187"/>
      <c r="I945" s="187"/>
      <c r="J945" s="187"/>
      <c r="K945" s="187"/>
      <c r="L945" s="187"/>
      <c r="M945" s="187"/>
      <c r="N945" s="187"/>
      <c r="O945" s="187"/>
      <c r="P945" s="187"/>
      <c r="Q945" s="187"/>
      <c r="R945" s="187"/>
      <c r="S945" s="187"/>
      <c r="T945" s="187"/>
      <c r="U945" s="187"/>
      <c r="V945" s="187"/>
      <c r="W945" s="187"/>
      <c r="X945" s="187"/>
      <c r="Y945" s="187"/>
      <c r="Z945" s="187"/>
    </row>
    <row r="946" spans="1:26" ht="14.25" customHeight="1" x14ac:dyDescent="0.25">
      <c r="A946" s="187"/>
      <c r="B946" s="187"/>
      <c r="C946" s="187"/>
      <c r="D946" s="187"/>
      <c r="E946" s="187"/>
      <c r="F946" s="187"/>
      <c r="G946" s="187"/>
      <c r="H946" s="187"/>
      <c r="I946" s="187"/>
      <c r="J946" s="187"/>
      <c r="K946" s="187"/>
      <c r="L946" s="187"/>
      <c r="M946" s="187"/>
      <c r="N946" s="187"/>
      <c r="O946" s="187"/>
      <c r="P946" s="187"/>
      <c r="Q946" s="187"/>
      <c r="R946" s="187"/>
      <c r="S946" s="187"/>
      <c r="T946" s="187"/>
      <c r="U946" s="187"/>
      <c r="V946" s="187"/>
      <c r="W946" s="187"/>
      <c r="X946" s="187"/>
      <c r="Y946" s="187"/>
      <c r="Z946" s="187"/>
    </row>
    <row r="947" spans="1:26" ht="14.25" customHeight="1" x14ac:dyDescent="0.25">
      <c r="A947" s="187"/>
      <c r="B947" s="187"/>
      <c r="C947" s="187"/>
      <c r="D947" s="187"/>
      <c r="E947" s="187"/>
      <c r="F947" s="187"/>
      <c r="G947" s="187"/>
      <c r="H947" s="187"/>
      <c r="I947" s="187"/>
      <c r="J947" s="187"/>
      <c r="K947" s="187"/>
      <c r="L947" s="187"/>
      <c r="M947" s="187"/>
      <c r="N947" s="187"/>
      <c r="O947" s="187"/>
      <c r="P947" s="187"/>
      <c r="Q947" s="187"/>
      <c r="R947" s="187"/>
      <c r="S947" s="187"/>
      <c r="T947" s="187"/>
      <c r="U947" s="187"/>
      <c r="V947" s="187"/>
      <c r="W947" s="187"/>
      <c r="X947" s="187"/>
      <c r="Y947" s="187"/>
      <c r="Z947" s="187"/>
    </row>
    <row r="948" spans="1:26" ht="14.25" customHeight="1" x14ac:dyDescent="0.25">
      <c r="A948" s="187"/>
      <c r="B948" s="187"/>
      <c r="C948" s="187"/>
      <c r="D948" s="187"/>
      <c r="E948" s="187"/>
      <c r="F948" s="187"/>
      <c r="G948" s="187"/>
      <c r="H948" s="187"/>
      <c r="I948" s="187"/>
      <c r="J948" s="187"/>
      <c r="K948" s="187"/>
      <c r="L948" s="187"/>
      <c r="M948" s="187"/>
      <c r="N948" s="187"/>
      <c r="O948" s="187"/>
      <c r="P948" s="187"/>
      <c r="Q948" s="187"/>
      <c r="R948" s="187"/>
      <c r="S948" s="187"/>
      <c r="T948" s="187"/>
      <c r="U948" s="187"/>
      <c r="V948" s="187"/>
      <c r="W948" s="187"/>
      <c r="X948" s="187"/>
      <c r="Y948" s="187"/>
      <c r="Z948" s="187"/>
    </row>
    <row r="949" spans="1:26" ht="14.25" customHeight="1" x14ac:dyDescent="0.25">
      <c r="A949" s="187"/>
      <c r="B949" s="187"/>
      <c r="C949" s="187"/>
      <c r="D949" s="187"/>
      <c r="E949" s="187"/>
      <c r="F949" s="187"/>
      <c r="G949" s="187"/>
      <c r="H949" s="187"/>
      <c r="I949" s="187"/>
      <c r="J949" s="187"/>
      <c r="K949" s="187"/>
      <c r="L949" s="187"/>
      <c r="M949" s="187"/>
      <c r="N949" s="187"/>
      <c r="O949" s="187"/>
      <c r="P949" s="187"/>
      <c r="Q949" s="187"/>
      <c r="R949" s="187"/>
      <c r="S949" s="187"/>
      <c r="T949" s="187"/>
      <c r="U949" s="187"/>
      <c r="V949" s="187"/>
      <c r="W949" s="187"/>
      <c r="X949" s="187"/>
      <c r="Y949" s="187"/>
      <c r="Z949" s="187"/>
    </row>
    <row r="950" spans="1:26" ht="14.25" customHeight="1" x14ac:dyDescent="0.25">
      <c r="A950" s="187"/>
      <c r="B950" s="187"/>
      <c r="C950" s="187"/>
      <c r="D950" s="187"/>
      <c r="E950" s="187"/>
      <c r="F950" s="187"/>
      <c r="G950" s="187"/>
      <c r="H950" s="187"/>
      <c r="I950" s="187"/>
      <c r="J950" s="187"/>
      <c r="K950" s="187"/>
      <c r="L950" s="187"/>
      <c r="M950" s="187"/>
      <c r="N950" s="187"/>
      <c r="O950" s="187"/>
      <c r="P950" s="187"/>
      <c r="Q950" s="187"/>
      <c r="R950" s="187"/>
      <c r="S950" s="187"/>
      <c r="T950" s="187"/>
      <c r="U950" s="187"/>
      <c r="V950" s="187"/>
      <c r="W950" s="187"/>
      <c r="X950" s="187"/>
      <c r="Y950" s="187"/>
      <c r="Z950" s="187"/>
    </row>
    <row r="951" spans="1:26" ht="14.25" customHeight="1" x14ac:dyDescent="0.25">
      <c r="A951" s="187"/>
      <c r="B951" s="187"/>
      <c r="C951" s="187"/>
      <c r="D951" s="187"/>
      <c r="E951" s="187"/>
      <c r="F951" s="187"/>
      <c r="G951" s="187"/>
      <c r="H951" s="187"/>
      <c r="I951" s="187"/>
      <c r="J951" s="187"/>
      <c r="K951" s="187"/>
      <c r="L951" s="187"/>
      <c r="M951" s="187"/>
      <c r="N951" s="187"/>
      <c r="O951" s="187"/>
      <c r="P951" s="187"/>
      <c r="Q951" s="187"/>
      <c r="R951" s="187"/>
      <c r="S951" s="187"/>
      <c r="T951" s="187"/>
      <c r="U951" s="187"/>
      <c r="V951" s="187"/>
      <c r="W951" s="187"/>
      <c r="X951" s="187"/>
      <c r="Y951" s="187"/>
      <c r="Z951" s="187"/>
    </row>
    <row r="952" spans="1:26" ht="14.25" customHeight="1" x14ac:dyDescent="0.25">
      <c r="A952" s="187"/>
      <c r="B952" s="187"/>
      <c r="C952" s="187"/>
      <c r="D952" s="187"/>
      <c r="E952" s="187"/>
      <c r="F952" s="187"/>
      <c r="G952" s="187"/>
      <c r="H952" s="187"/>
      <c r="I952" s="187"/>
      <c r="J952" s="187"/>
      <c r="K952" s="187"/>
      <c r="L952" s="187"/>
      <c r="M952" s="187"/>
      <c r="N952" s="187"/>
      <c r="O952" s="187"/>
      <c r="P952" s="187"/>
      <c r="Q952" s="187"/>
      <c r="R952" s="187"/>
      <c r="S952" s="187"/>
      <c r="T952" s="187"/>
      <c r="U952" s="187"/>
      <c r="V952" s="187"/>
      <c r="W952" s="187"/>
      <c r="X952" s="187"/>
      <c r="Y952" s="187"/>
      <c r="Z952" s="187"/>
    </row>
    <row r="953" spans="1:26" ht="14.25" customHeight="1" x14ac:dyDescent="0.25">
      <c r="A953" s="187"/>
      <c r="B953" s="187"/>
      <c r="C953" s="187"/>
      <c r="D953" s="187"/>
      <c r="E953" s="187"/>
      <c r="F953" s="187"/>
      <c r="G953" s="187"/>
      <c r="H953" s="187"/>
      <c r="I953" s="187"/>
      <c r="J953" s="187"/>
      <c r="K953" s="187"/>
      <c r="L953" s="187"/>
      <c r="M953" s="187"/>
      <c r="N953" s="187"/>
      <c r="O953" s="187"/>
      <c r="P953" s="187"/>
      <c r="Q953" s="187"/>
      <c r="R953" s="187"/>
      <c r="S953" s="187"/>
      <c r="T953" s="187"/>
      <c r="U953" s="187"/>
      <c r="V953" s="187"/>
      <c r="W953" s="187"/>
      <c r="X953" s="187"/>
      <c r="Y953" s="187"/>
      <c r="Z953" s="187"/>
    </row>
    <row r="954" spans="1:26" ht="14.25" customHeight="1" x14ac:dyDescent="0.25">
      <c r="A954" s="187"/>
      <c r="B954" s="187"/>
      <c r="C954" s="187"/>
      <c r="D954" s="187"/>
      <c r="E954" s="187"/>
      <c r="F954" s="187"/>
      <c r="G954" s="187"/>
      <c r="H954" s="187"/>
      <c r="I954" s="187"/>
      <c r="J954" s="187"/>
      <c r="K954" s="187"/>
      <c r="L954" s="187"/>
      <c r="M954" s="187"/>
      <c r="N954" s="187"/>
      <c r="O954" s="187"/>
      <c r="P954" s="187"/>
      <c r="Q954" s="187"/>
      <c r="R954" s="187"/>
      <c r="S954" s="187"/>
      <c r="T954" s="187"/>
      <c r="U954" s="187"/>
      <c r="V954" s="187"/>
      <c r="W954" s="187"/>
      <c r="X954" s="187"/>
      <c r="Y954" s="187"/>
      <c r="Z954" s="187"/>
    </row>
    <row r="955" spans="1:26" ht="14.25" customHeight="1" x14ac:dyDescent="0.25">
      <c r="A955" s="187"/>
      <c r="B955" s="187"/>
      <c r="C955" s="187"/>
      <c r="D955" s="187"/>
      <c r="E955" s="187"/>
      <c r="F955" s="187"/>
      <c r="G955" s="187"/>
      <c r="H955" s="187"/>
      <c r="I955" s="187"/>
      <c r="J955" s="187"/>
      <c r="K955" s="187"/>
      <c r="L955" s="187"/>
      <c r="M955" s="187"/>
      <c r="N955" s="187"/>
      <c r="O955" s="187"/>
      <c r="P955" s="187"/>
      <c r="Q955" s="187"/>
      <c r="R955" s="187"/>
      <c r="S955" s="187"/>
      <c r="T955" s="187"/>
      <c r="U955" s="187"/>
      <c r="V955" s="187"/>
      <c r="W955" s="187"/>
      <c r="X955" s="187"/>
      <c r="Y955" s="187"/>
      <c r="Z955" s="187"/>
    </row>
    <row r="956" spans="1:26" ht="14.25" customHeight="1" x14ac:dyDescent="0.25">
      <c r="A956" s="187"/>
      <c r="B956" s="187"/>
      <c r="C956" s="187"/>
      <c r="D956" s="187"/>
      <c r="E956" s="187"/>
      <c r="F956" s="187"/>
      <c r="G956" s="187"/>
      <c r="H956" s="187"/>
      <c r="I956" s="187"/>
      <c r="J956" s="187"/>
      <c r="K956" s="187"/>
      <c r="L956" s="187"/>
      <c r="M956" s="187"/>
      <c r="N956" s="187"/>
      <c r="O956" s="187"/>
      <c r="P956" s="187"/>
      <c r="Q956" s="187"/>
      <c r="R956" s="187"/>
      <c r="S956" s="187"/>
      <c r="T956" s="187"/>
      <c r="U956" s="187"/>
      <c r="V956" s="187"/>
      <c r="W956" s="187"/>
      <c r="X956" s="187"/>
      <c r="Y956" s="187"/>
      <c r="Z956" s="187"/>
    </row>
    <row r="957" spans="1:26" ht="14.25" customHeight="1" x14ac:dyDescent="0.25">
      <c r="A957" s="187"/>
      <c r="B957" s="187"/>
      <c r="C957" s="187"/>
      <c r="D957" s="187"/>
      <c r="E957" s="187"/>
      <c r="F957" s="187"/>
      <c r="G957" s="187"/>
      <c r="H957" s="187"/>
      <c r="I957" s="187"/>
      <c r="J957" s="187"/>
      <c r="K957" s="187"/>
      <c r="L957" s="187"/>
      <c r="M957" s="187"/>
      <c r="N957" s="187"/>
      <c r="O957" s="187"/>
      <c r="P957" s="187"/>
      <c r="Q957" s="187"/>
      <c r="R957" s="187"/>
      <c r="S957" s="187"/>
      <c r="T957" s="187"/>
      <c r="U957" s="187"/>
      <c r="V957" s="187"/>
      <c r="W957" s="187"/>
      <c r="X957" s="187"/>
      <c r="Y957" s="187"/>
      <c r="Z957" s="187"/>
    </row>
    <row r="958" spans="1:26" ht="14.25" customHeight="1" x14ac:dyDescent="0.25">
      <c r="A958" s="187"/>
      <c r="B958" s="187"/>
      <c r="C958" s="187"/>
      <c r="D958" s="187"/>
      <c r="E958" s="187"/>
      <c r="F958" s="187"/>
      <c r="G958" s="187"/>
      <c r="H958" s="187"/>
      <c r="I958" s="187"/>
      <c r="J958" s="187"/>
      <c r="K958" s="187"/>
      <c r="L958" s="187"/>
      <c r="M958" s="187"/>
      <c r="N958" s="187"/>
      <c r="O958" s="187"/>
      <c r="P958" s="187"/>
      <c r="Q958" s="187"/>
      <c r="R958" s="187"/>
      <c r="S958" s="187"/>
      <c r="T958" s="187"/>
      <c r="U958" s="187"/>
      <c r="V958" s="187"/>
      <c r="W958" s="187"/>
      <c r="X958" s="187"/>
      <c r="Y958" s="187"/>
      <c r="Z958" s="187"/>
    </row>
    <row r="959" spans="1:26" ht="14.25" customHeight="1" x14ac:dyDescent="0.25">
      <c r="A959" s="187"/>
      <c r="B959" s="187"/>
      <c r="C959" s="187"/>
      <c r="D959" s="187"/>
      <c r="E959" s="187"/>
      <c r="F959" s="187"/>
      <c r="G959" s="187"/>
      <c r="H959" s="187"/>
      <c r="I959" s="187"/>
      <c r="J959" s="187"/>
      <c r="K959" s="187"/>
      <c r="L959" s="187"/>
      <c r="M959" s="187"/>
      <c r="N959" s="187"/>
      <c r="O959" s="187"/>
      <c r="P959" s="187"/>
      <c r="Q959" s="187"/>
      <c r="R959" s="187"/>
      <c r="S959" s="187"/>
      <c r="T959" s="187"/>
      <c r="U959" s="187"/>
      <c r="V959" s="187"/>
      <c r="W959" s="187"/>
      <c r="X959" s="187"/>
      <c r="Y959" s="187"/>
      <c r="Z959" s="187"/>
    </row>
    <row r="960" spans="1:26" ht="14.25" customHeight="1" x14ac:dyDescent="0.25">
      <c r="A960" s="187"/>
      <c r="B960" s="187"/>
      <c r="C960" s="187"/>
      <c r="D960" s="187"/>
      <c r="E960" s="187"/>
      <c r="F960" s="187"/>
      <c r="G960" s="187"/>
      <c r="H960" s="187"/>
      <c r="I960" s="187"/>
      <c r="J960" s="187"/>
      <c r="K960" s="187"/>
      <c r="L960" s="187"/>
      <c r="M960" s="187"/>
      <c r="N960" s="187"/>
      <c r="O960" s="187"/>
      <c r="P960" s="187"/>
      <c r="Q960" s="187"/>
      <c r="R960" s="187"/>
      <c r="S960" s="187"/>
      <c r="T960" s="187"/>
      <c r="U960" s="187"/>
      <c r="V960" s="187"/>
      <c r="W960" s="187"/>
      <c r="X960" s="187"/>
      <c r="Y960" s="187"/>
      <c r="Z960" s="187"/>
    </row>
    <row r="961" spans="1:26" ht="14.25" customHeight="1" x14ac:dyDescent="0.25">
      <c r="A961" s="187"/>
      <c r="B961" s="187"/>
      <c r="C961" s="187"/>
      <c r="D961" s="187"/>
      <c r="E961" s="187"/>
      <c r="F961" s="187"/>
      <c r="G961" s="187"/>
      <c r="H961" s="187"/>
      <c r="I961" s="187"/>
      <c r="J961" s="187"/>
      <c r="K961" s="187"/>
      <c r="L961" s="187"/>
      <c r="M961" s="187"/>
      <c r="N961" s="187"/>
      <c r="O961" s="187"/>
      <c r="P961" s="187"/>
      <c r="Q961" s="187"/>
      <c r="R961" s="187"/>
      <c r="S961" s="187"/>
      <c r="T961" s="187"/>
      <c r="U961" s="187"/>
      <c r="V961" s="187"/>
      <c r="W961" s="187"/>
      <c r="X961" s="187"/>
      <c r="Y961" s="187"/>
      <c r="Z961" s="187"/>
    </row>
    <row r="962" spans="1:26" ht="14.25" customHeight="1" x14ac:dyDescent="0.25">
      <c r="A962" s="187"/>
      <c r="B962" s="187"/>
      <c r="C962" s="187"/>
      <c r="D962" s="187"/>
      <c r="E962" s="187"/>
      <c r="F962" s="187"/>
      <c r="G962" s="187"/>
      <c r="H962" s="187"/>
      <c r="I962" s="187"/>
      <c r="J962" s="187"/>
      <c r="K962" s="187"/>
      <c r="L962" s="187"/>
      <c r="M962" s="187"/>
      <c r="N962" s="187"/>
      <c r="O962" s="187"/>
      <c r="P962" s="187"/>
      <c r="Q962" s="187"/>
      <c r="R962" s="187"/>
      <c r="S962" s="187"/>
      <c r="T962" s="187"/>
      <c r="U962" s="187"/>
      <c r="V962" s="187"/>
      <c r="W962" s="187"/>
      <c r="X962" s="187"/>
      <c r="Y962" s="187"/>
      <c r="Z962" s="187"/>
    </row>
    <row r="963" spans="1:26" ht="14.25" customHeight="1" x14ac:dyDescent="0.25">
      <c r="A963" s="187"/>
      <c r="B963" s="187"/>
      <c r="C963" s="187"/>
      <c r="D963" s="187"/>
      <c r="E963" s="187"/>
      <c r="F963" s="187"/>
      <c r="G963" s="187"/>
      <c r="H963" s="187"/>
      <c r="I963" s="187"/>
      <c r="J963" s="187"/>
      <c r="K963" s="187"/>
      <c r="L963" s="187"/>
      <c r="M963" s="187"/>
      <c r="N963" s="187"/>
      <c r="O963" s="187"/>
      <c r="P963" s="187"/>
      <c r="Q963" s="187"/>
      <c r="R963" s="187"/>
      <c r="S963" s="187"/>
      <c r="T963" s="187"/>
      <c r="U963" s="187"/>
      <c r="V963" s="187"/>
      <c r="W963" s="187"/>
      <c r="X963" s="187"/>
      <c r="Y963" s="187"/>
      <c r="Z963" s="187"/>
    </row>
    <row r="964" spans="1:26" ht="14.25" customHeight="1" x14ac:dyDescent="0.25">
      <c r="A964" s="187"/>
      <c r="B964" s="187"/>
      <c r="C964" s="187"/>
      <c r="D964" s="187"/>
      <c r="E964" s="187"/>
      <c r="F964" s="187"/>
      <c r="G964" s="187"/>
      <c r="H964" s="187"/>
      <c r="I964" s="187"/>
      <c r="J964" s="187"/>
      <c r="K964" s="187"/>
      <c r="L964" s="187"/>
      <c r="M964" s="187"/>
      <c r="N964" s="187"/>
      <c r="O964" s="187"/>
      <c r="P964" s="187"/>
      <c r="Q964" s="187"/>
      <c r="R964" s="187"/>
      <c r="S964" s="187"/>
      <c r="T964" s="187"/>
      <c r="U964" s="187"/>
      <c r="V964" s="187"/>
      <c r="W964" s="187"/>
      <c r="X964" s="187"/>
      <c r="Y964" s="187"/>
      <c r="Z964" s="187"/>
    </row>
    <row r="965" spans="1:26" ht="14.25" customHeight="1" x14ac:dyDescent="0.25">
      <c r="A965" s="187"/>
      <c r="B965" s="187"/>
      <c r="C965" s="187"/>
      <c r="D965" s="187"/>
      <c r="E965" s="187"/>
      <c r="F965" s="187"/>
      <c r="G965" s="187"/>
      <c r="H965" s="187"/>
      <c r="I965" s="187"/>
      <c r="J965" s="187"/>
      <c r="K965" s="187"/>
      <c r="L965" s="187"/>
      <c r="M965" s="187"/>
      <c r="N965" s="187"/>
      <c r="O965" s="187"/>
      <c r="P965" s="187"/>
      <c r="Q965" s="187"/>
      <c r="R965" s="187"/>
      <c r="S965" s="187"/>
      <c r="T965" s="187"/>
      <c r="U965" s="187"/>
      <c r="V965" s="187"/>
      <c r="W965" s="187"/>
      <c r="X965" s="187"/>
      <c r="Y965" s="187"/>
      <c r="Z965" s="187"/>
    </row>
    <row r="966" spans="1:26" ht="14.25" customHeight="1" x14ac:dyDescent="0.25">
      <c r="A966" s="187"/>
      <c r="B966" s="187"/>
      <c r="C966" s="187"/>
      <c r="D966" s="187"/>
      <c r="E966" s="187"/>
      <c r="F966" s="187"/>
      <c r="G966" s="187"/>
      <c r="H966" s="187"/>
      <c r="I966" s="187"/>
      <c r="J966" s="187"/>
      <c r="K966" s="187"/>
      <c r="L966" s="187"/>
      <c r="M966" s="187"/>
      <c r="N966" s="187"/>
      <c r="O966" s="187"/>
      <c r="P966" s="187"/>
      <c r="Q966" s="187"/>
      <c r="R966" s="187"/>
      <c r="S966" s="187"/>
      <c r="T966" s="187"/>
      <c r="U966" s="187"/>
      <c r="V966" s="187"/>
      <c r="W966" s="187"/>
      <c r="X966" s="187"/>
      <c r="Y966" s="187"/>
      <c r="Z966" s="187"/>
    </row>
    <row r="967" spans="1:26" ht="14.25" customHeight="1" x14ac:dyDescent="0.25">
      <c r="A967" s="187"/>
      <c r="B967" s="187"/>
      <c r="C967" s="187"/>
      <c r="D967" s="187"/>
      <c r="E967" s="187"/>
      <c r="F967" s="187"/>
      <c r="G967" s="187"/>
      <c r="H967" s="187"/>
      <c r="I967" s="187"/>
      <c r="J967" s="187"/>
      <c r="K967" s="187"/>
      <c r="L967" s="187"/>
      <c r="M967" s="187"/>
      <c r="N967" s="187"/>
      <c r="O967" s="187"/>
      <c r="P967" s="187"/>
      <c r="Q967" s="187"/>
      <c r="R967" s="187"/>
      <c r="S967" s="187"/>
      <c r="T967" s="187"/>
      <c r="U967" s="187"/>
      <c r="V967" s="187"/>
      <c r="W967" s="187"/>
      <c r="X967" s="187"/>
      <c r="Y967" s="187"/>
      <c r="Z967" s="187"/>
    </row>
    <row r="968" spans="1:26" ht="14.25" customHeight="1" x14ac:dyDescent="0.25">
      <c r="A968" s="187"/>
      <c r="B968" s="187"/>
      <c r="C968" s="187"/>
      <c r="D968" s="187"/>
      <c r="E968" s="187"/>
      <c r="F968" s="187"/>
      <c r="G968" s="187"/>
      <c r="H968" s="187"/>
      <c r="I968" s="187"/>
      <c r="J968" s="187"/>
      <c r="K968" s="187"/>
      <c r="L968" s="187"/>
      <c r="M968" s="187"/>
      <c r="N968" s="187"/>
      <c r="O968" s="187"/>
      <c r="P968" s="187"/>
      <c r="Q968" s="187"/>
      <c r="R968" s="187"/>
      <c r="S968" s="187"/>
      <c r="T968" s="187"/>
      <c r="U968" s="187"/>
      <c r="V968" s="187"/>
      <c r="W968" s="187"/>
      <c r="X968" s="187"/>
      <c r="Y968" s="187"/>
      <c r="Z968" s="187"/>
    </row>
    <row r="969" spans="1:26" ht="14.25" customHeight="1" x14ac:dyDescent="0.25">
      <c r="A969" s="187"/>
      <c r="B969" s="187"/>
      <c r="C969" s="187"/>
      <c r="D969" s="187"/>
      <c r="E969" s="187"/>
      <c r="F969" s="187"/>
      <c r="G969" s="187"/>
      <c r="H969" s="187"/>
      <c r="I969" s="187"/>
      <c r="J969" s="187"/>
      <c r="K969" s="187"/>
      <c r="L969" s="187"/>
      <c r="M969" s="187"/>
      <c r="N969" s="187"/>
      <c r="O969" s="187"/>
      <c r="P969" s="187"/>
      <c r="Q969" s="187"/>
      <c r="R969" s="187"/>
      <c r="S969" s="187"/>
      <c r="T969" s="187"/>
      <c r="U969" s="187"/>
      <c r="V969" s="187"/>
      <c r="W969" s="187"/>
      <c r="X969" s="187"/>
      <c r="Y969" s="187"/>
      <c r="Z969" s="187"/>
    </row>
    <row r="970" spans="1:26" ht="14.25" customHeight="1" x14ac:dyDescent="0.25">
      <c r="A970" s="187"/>
      <c r="B970" s="187"/>
      <c r="C970" s="187"/>
      <c r="D970" s="187"/>
      <c r="E970" s="187"/>
      <c r="F970" s="187"/>
      <c r="G970" s="187"/>
      <c r="H970" s="187"/>
      <c r="I970" s="187"/>
      <c r="J970" s="187"/>
      <c r="K970" s="187"/>
      <c r="L970" s="187"/>
      <c r="M970" s="187"/>
      <c r="N970" s="187"/>
      <c r="O970" s="187"/>
      <c r="P970" s="187"/>
      <c r="Q970" s="187"/>
      <c r="R970" s="187"/>
      <c r="S970" s="187"/>
      <c r="T970" s="187"/>
      <c r="U970" s="187"/>
      <c r="V970" s="187"/>
      <c r="W970" s="187"/>
      <c r="X970" s="187"/>
      <c r="Y970" s="187"/>
      <c r="Z970" s="187"/>
    </row>
    <row r="971" spans="1:26" ht="14.25" customHeight="1" x14ac:dyDescent="0.25">
      <c r="A971" s="187"/>
      <c r="B971" s="187"/>
      <c r="C971" s="187"/>
      <c r="D971" s="187"/>
      <c r="E971" s="187"/>
      <c r="F971" s="187"/>
      <c r="G971" s="187"/>
      <c r="H971" s="187"/>
      <c r="I971" s="187"/>
      <c r="J971" s="187"/>
      <c r="K971" s="187"/>
      <c r="L971" s="187"/>
      <c r="M971" s="187"/>
      <c r="N971" s="187"/>
      <c r="O971" s="187"/>
      <c r="P971" s="187"/>
      <c r="Q971" s="187"/>
      <c r="R971" s="187"/>
      <c r="S971" s="187"/>
      <c r="T971" s="187"/>
      <c r="U971" s="187"/>
      <c r="V971" s="187"/>
      <c r="W971" s="187"/>
      <c r="X971" s="187"/>
      <c r="Y971" s="187"/>
      <c r="Z971" s="187"/>
    </row>
    <row r="972" spans="1:26" ht="14.25" customHeight="1" x14ac:dyDescent="0.25">
      <c r="A972" s="187"/>
      <c r="B972" s="187"/>
      <c r="C972" s="187"/>
      <c r="D972" s="187"/>
      <c r="E972" s="187"/>
      <c r="F972" s="187"/>
      <c r="G972" s="187"/>
      <c r="H972" s="187"/>
      <c r="I972" s="187"/>
      <c r="J972" s="187"/>
      <c r="K972" s="187"/>
      <c r="L972" s="187"/>
      <c r="M972" s="187"/>
      <c r="N972" s="187"/>
      <c r="O972" s="187"/>
      <c r="P972" s="187"/>
      <c r="Q972" s="187"/>
      <c r="R972" s="187"/>
      <c r="S972" s="187"/>
      <c r="T972" s="187"/>
      <c r="U972" s="187"/>
      <c r="V972" s="187"/>
      <c r="W972" s="187"/>
      <c r="X972" s="187"/>
      <c r="Y972" s="187"/>
      <c r="Z972" s="187"/>
    </row>
    <row r="973" spans="1:26" ht="14.25" customHeight="1" x14ac:dyDescent="0.25">
      <c r="A973" s="187"/>
      <c r="B973" s="187"/>
      <c r="C973" s="187"/>
      <c r="D973" s="187"/>
      <c r="E973" s="187"/>
      <c r="F973" s="187"/>
      <c r="G973" s="187"/>
      <c r="H973" s="187"/>
      <c r="I973" s="187"/>
      <c r="J973" s="187"/>
      <c r="K973" s="187"/>
      <c r="L973" s="187"/>
      <c r="M973" s="187"/>
      <c r="N973" s="187"/>
      <c r="O973" s="187"/>
      <c r="P973" s="187"/>
      <c r="Q973" s="187"/>
      <c r="R973" s="187"/>
      <c r="S973" s="187"/>
      <c r="T973" s="187"/>
      <c r="U973" s="187"/>
      <c r="V973" s="187"/>
      <c r="W973" s="187"/>
      <c r="X973" s="187"/>
      <c r="Y973" s="187"/>
      <c r="Z973" s="187"/>
    </row>
    <row r="974" spans="1:26" ht="14.25" customHeight="1" x14ac:dyDescent="0.25">
      <c r="A974" s="187"/>
      <c r="B974" s="187"/>
      <c r="C974" s="187"/>
      <c r="D974" s="187"/>
      <c r="E974" s="187"/>
      <c r="F974" s="187"/>
      <c r="G974" s="187"/>
      <c r="H974" s="187"/>
      <c r="I974" s="187"/>
      <c r="J974" s="187"/>
      <c r="K974" s="187"/>
      <c r="L974" s="187"/>
      <c r="M974" s="187"/>
      <c r="N974" s="187"/>
      <c r="O974" s="187"/>
      <c r="P974" s="187"/>
      <c r="Q974" s="187"/>
      <c r="R974" s="187"/>
      <c r="S974" s="187"/>
      <c r="T974" s="187"/>
      <c r="U974" s="187"/>
      <c r="V974" s="187"/>
      <c r="W974" s="187"/>
      <c r="X974" s="187"/>
      <c r="Y974" s="187"/>
      <c r="Z974" s="187"/>
    </row>
    <row r="975" spans="1:26" ht="14.25" customHeight="1" x14ac:dyDescent="0.25">
      <c r="A975" s="187"/>
      <c r="B975" s="187"/>
      <c r="C975" s="187"/>
      <c r="D975" s="187"/>
      <c r="E975" s="187"/>
      <c r="F975" s="187"/>
      <c r="G975" s="187"/>
      <c r="H975" s="187"/>
      <c r="I975" s="187"/>
      <c r="J975" s="187"/>
      <c r="K975" s="187"/>
      <c r="L975" s="187"/>
      <c r="M975" s="187"/>
      <c r="N975" s="187"/>
      <c r="O975" s="187"/>
      <c r="P975" s="187"/>
      <c r="Q975" s="187"/>
      <c r="R975" s="187"/>
      <c r="S975" s="187"/>
      <c r="T975" s="187"/>
      <c r="U975" s="187"/>
      <c r="V975" s="187"/>
      <c r="W975" s="187"/>
      <c r="X975" s="187"/>
      <c r="Y975" s="187"/>
      <c r="Z975" s="187"/>
    </row>
    <row r="976" spans="1:26" ht="14.25" customHeight="1" x14ac:dyDescent="0.25">
      <c r="A976" s="187"/>
      <c r="B976" s="187"/>
      <c r="C976" s="187"/>
      <c r="D976" s="187"/>
      <c r="E976" s="187"/>
      <c r="F976" s="187"/>
      <c r="G976" s="187"/>
      <c r="H976" s="187"/>
      <c r="I976" s="187"/>
      <c r="J976" s="187"/>
      <c r="K976" s="187"/>
      <c r="L976" s="187"/>
      <c r="M976" s="187"/>
      <c r="N976" s="187"/>
      <c r="O976" s="187"/>
      <c r="P976" s="187"/>
      <c r="Q976" s="187"/>
      <c r="R976" s="187"/>
      <c r="S976" s="187"/>
      <c r="T976" s="187"/>
      <c r="U976" s="187"/>
      <c r="V976" s="187"/>
      <c r="W976" s="187"/>
      <c r="X976" s="187"/>
      <c r="Y976" s="187"/>
      <c r="Z976" s="187"/>
    </row>
    <row r="977" spans="1:26" ht="14.25" customHeight="1" x14ac:dyDescent="0.25">
      <c r="A977" s="187"/>
      <c r="B977" s="187"/>
      <c r="C977" s="187"/>
      <c r="D977" s="187"/>
      <c r="E977" s="187"/>
      <c r="F977" s="187"/>
      <c r="G977" s="187"/>
      <c r="H977" s="187"/>
      <c r="I977" s="187"/>
      <c r="J977" s="187"/>
      <c r="K977" s="187"/>
      <c r="L977" s="187"/>
      <c r="M977" s="187"/>
      <c r="N977" s="187"/>
      <c r="O977" s="187"/>
      <c r="P977" s="187"/>
      <c r="Q977" s="187"/>
      <c r="R977" s="187"/>
      <c r="S977" s="187"/>
      <c r="T977" s="187"/>
      <c r="U977" s="187"/>
      <c r="V977" s="187"/>
      <c r="W977" s="187"/>
      <c r="X977" s="187"/>
      <c r="Y977" s="187"/>
      <c r="Z977" s="187"/>
    </row>
    <row r="978" spans="1:26" ht="14.25" customHeight="1" x14ac:dyDescent="0.25">
      <c r="A978" s="187"/>
      <c r="B978" s="187"/>
      <c r="C978" s="187"/>
      <c r="D978" s="187"/>
      <c r="E978" s="187"/>
      <c r="F978" s="187"/>
      <c r="G978" s="187"/>
      <c r="H978" s="187"/>
      <c r="I978" s="187"/>
      <c r="J978" s="187"/>
      <c r="K978" s="187"/>
      <c r="L978" s="187"/>
      <c r="M978" s="187"/>
      <c r="N978" s="187"/>
      <c r="O978" s="187"/>
      <c r="P978" s="187"/>
      <c r="Q978" s="187"/>
      <c r="R978" s="187"/>
      <c r="S978" s="187"/>
      <c r="T978" s="187"/>
      <c r="U978" s="187"/>
      <c r="V978" s="187"/>
      <c r="W978" s="187"/>
      <c r="X978" s="187"/>
      <c r="Y978" s="187"/>
      <c r="Z978" s="187"/>
    </row>
    <row r="979" spans="1:26" ht="14.25" customHeight="1" x14ac:dyDescent="0.25">
      <c r="A979" s="187"/>
      <c r="B979" s="187"/>
      <c r="C979" s="187"/>
      <c r="D979" s="187"/>
      <c r="E979" s="187"/>
      <c r="F979" s="187"/>
      <c r="G979" s="187"/>
      <c r="H979" s="187"/>
      <c r="I979" s="187"/>
      <c r="J979" s="187"/>
      <c r="K979" s="187"/>
      <c r="L979" s="187"/>
      <c r="M979" s="187"/>
      <c r="N979" s="187"/>
      <c r="O979" s="187"/>
      <c r="P979" s="187"/>
      <c r="Q979" s="187"/>
      <c r="R979" s="187"/>
      <c r="S979" s="187"/>
      <c r="T979" s="187"/>
      <c r="U979" s="187"/>
      <c r="V979" s="187"/>
      <c r="W979" s="187"/>
      <c r="X979" s="187"/>
      <c r="Y979" s="187"/>
      <c r="Z979" s="187"/>
    </row>
    <row r="980" spans="1:26" ht="14.25" customHeight="1" x14ac:dyDescent="0.25">
      <c r="A980" s="187"/>
      <c r="B980" s="187"/>
      <c r="C980" s="187"/>
      <c r="D980" s="187"/>
      <c r="E980" s="187"/>
      <c r="F980" s="187"/>
      <c r="G980" s="187"/>
      <c r="H980" s="187"/>
      <c r="I980" s="187"/>
      <c r="J980" s="187"/>
      <c r="K980" s="187"/>
      <c r="L980" s="187"/>
      <c r="M980" s="187"/>
      <c r="N980" s="187"/>
      <c r="O980" s="187"/>
      <c r="P980" s="187"/>
      <c r="Q980" s="187"/>
      <c r="R980" s="187"/>
      <c r="S980" s="187"/>
      <c r="T980" s="187"/>
      <c r="U980" s="187"/>
      <c r="V980" s="187"/>
      <c r="W980" s="187"/>
      <c r="X980" s="187"/>
      <c r="Y980" s="187"/>
      <c r="Z980" s="187"/>
    </row>
    <row r="981" spans="1:26" ht="14.25" customHeight="1" x14ac:dyDescent="0.25">
      <c r="A981" s="187"/>
      <c r="B981" s="187"/>
      <c r="C981" s="187"/>
      <c r="D981" s="187"/>
      <c r="E981" s="187"/>
      <c r="F981" s="187"/>
      <c r="G981" s="187"/>
      <c r="H981" s="187"/>
      <c r="I981" s="187"/>
      <c r="J981" s="187"/>
      <c r="K981" s="187"/>
      <c r="L981" s="187"/>
      <c r="M981" s="187"/>
      <c r="N981" s="187"/>
      <c r="O981" s="187"/>
      <c r="P981" s="187"/>
      <c r="Q981" s="187"/>
      <c r="R981" s="187"/>
      <c r="S981" s="187"/>
      <c r="T981" s="187"/>
      <c r="U981" s="187"/>
      <c r="V981" s="187"/>
      <c r="W981" s="187"/>
      <c r="X981" s="187"/>
      <c r="Y981" s="187"/>
      <c r="Z981" s="187"/>
    </row>
    <row r="982" spans="1:26" ht="14.25" customHeight="1" x14ac:dyDescent="0.25">
      <c r="A982" s="187"/>
      <c r="B982" s="187"/>
      <c r="C982" s="187"/>
      <c r="D982" s="187"/>
      <c r="E982" s="187"/>
      <c r="F982" s="187"/>
      <c r="G982" s="187"/>
      <c r="H982" s="187"/>
      <c r="I982" s="187"/>
      <c r="J982" s="187"/>
      <c r="K982" s="187"/>
      <c r="L982" s="187"/>
      <c r="M982" s="187"/>
      <c r="N982" s="187"/>
      <c r="O982" s="187"/>
      <c r="P982" s="187"/>
      <c r="Q982" s="187"/>
      <c r="R982" s="187"/>
      <c r="S982" s="187"/>
      <c r="T982" s="187"/>
      <c r="U982" s="187"/>
      <c r="V982" s="187"/>
      <c r="W982" s="187"/>
      <c r="X982" s="187"/>
      <c r="Y982" s="187"/>
      <c r="Z982" s="187"/>
    </row>
    <row r="983" spans="1:26" ht="14.25" customHeight="1" x14ac:dyDescent="0.25">
      <c r="A983" s="187"/>
      <c r="B983" s="187"/>
      <c r="C983" s="187"/>
      <c r="D983" s="187"/>
      <c r="E983" s="187"/>
      <c r="F983" s="187"/>
      <c r="G983" s="187"/>
      <c r="H983" s="187"/>
      <c r="I983" s="187"/>
      <c r="J983" s="187"/>
      <c r="K983" s="187"/>
      <c r="L983" s="187"/>
      <c r="M983" s="187"/>
      <c r="N983" s="187"/>
      <c r="O983" s="187"/>
      <c r="P983" s="187"/>
      <c r="Q983" s="187"/>
      <c r="R983" s="187"/>
      <c r="S983" s="187"/>
      <c r="T983" s="187"/>
      <c r="U983" s="187"/>
      <c r="V983" s="187"/>
      <c r="W983" s="187"/>
      <c r="X983" s="187"/>
      <c r="Y983" s="187"/>
      <c r="Z983" s="187"/>
    </row>
    <row r="984" spans="1:26" ht="14.25" customHeight="1" x14ac:dyDescent="0.25">
      <c r="A984" s="187"/>
      <c r="B984" s="187"/>
      <c r="C984" s="187"/>
      <c r="D984" s="187"/>
      <c r="E984" s="187"/>
      <c r="F984" s="187"/>
      <c r="G984" s="187"/>
      <c r="H984" s="187"/>
      <c r="I984" s="187"/>
      <c r="J984" s="187"/>
      <c r="K984" s="187"/>
      <c r="L984" s="187"/>
      <c r="M984" s="187"/>
      <c r="N984" s="187"/>
      <c r="O984" s="187"/>
      <c r="P984" s="187"/>
      <c r="Q984" s="187"/>
      <c r="R984" s="187"/>
      <c r="S984" s="187"/>
      <c r="T984" s="187"/>
      <c r="U984" s="187"/>
      <c r="V984" s="187"/>
      <c r="W984" s="187"/>
      <c r="X984" s="187"/>
      <c r="Y984" s="187"/>
      <c r="Z984" s="187"/>
    </row>
    <row r="985" spans="1:26" ht="14.25" customHeight="1" x14ac:dyDescent="0.25">
      <c r="A985" s="187"/>
      <c r="B985" s="187"/>
      <c r="C985" s="187"/>
      <c r="D985" s="187"/>
      <c r="E985" s="187"/>
      <c r="F985" s="187"/>
      <c r="G985" s="187"/>
      <c r="H985" s="187"/>
      <c r="I985" s="187"/>
      <c r="J985" s="187"/>
      <c r="K985" s="187"/>
      <c r="L985" s="187"/>
      <c r="M985" s="187"/>
      <c r="N985" s="187"/>
      <c r="O985" s="187"/>
      <c r="P985" s="187"/>
      <c r="Q985" s="187"/>
      <c r="R985" s="187"/>
      <c r="S985" s="187"/>
      <c r="T985" s="187"/>
      <c r="U985" s="187"/>
      <c r="V985" s="187"/>
      <c r="W985" s="187"/>
      <c r="X985" s="187"/>
      <c r="Y985" s="187"/>
      <c r="Z985" s="187"/>
    </row>
    <row r="986" spans="1:26" ht="14.25" customHeight="1" x14ac:dyDescent="0.25">
      <c r="A986" s="187"/>
      <c r="B986" s="187"/>
      <c r="C986" s="187"/>
      <c r="D986" s="187"/>
      <c r="E986" s="187"/>
      <c r="F986" s="187"/>
      <c r="G986" s="187"/>
      <c r="H986" s="187"/>
      <c r="I986" s="187"/>
      <c r="J986" s="187"/>
      <c r="K986" s="187"/>
      <c r="L986" s="187"/>
      <c r="M986" s="187"/>
      <c r="N986" s="187"/>
      <c r="O986" s="187"/>
      <c r="P986" s="187"/>
      <c r="Q986" s="187"/>
      <c r="R986" s="187"/>
      <c r="S986" s="187"/>
      <c r="T986" s="187"/>
      <c r="U986" s="187"/>
      <c r="V986" s="187"/>
      <c r="W986" s="187"/>
      <c r="X986" s="187"/>
      <c r="Y986" s="187"/>
      <c r="Z986" s="187"/>
    </row>
    <row r="987" spans="1:26" ht="14.25" customHeight="1" x14ac:dyDescent="0.25">
      <c r="A987" s="187"/>
      <c r="B987" s="187"/>
      <c r="C987" s="187"/>
      <c r="D987" s="187"/>
      <c r="E987" s="187"/>
      <c r="F987" s="187"/>
      <c r="G987" s="187"/>
      <c r="H987" s="187"/>
      <c r="I987" s="187"/>
      <c r="J987" s="187"/>
      <c r="K987" s="187"/>
      <c r="L987" s="187"/>
      <c r="M987" s="187"/>
      <c r="N987" s="187"/>
      <c r="O987" s="187"/>
      <c r="P987" s="187"/>
      <c r="Q987" s="187"/>
      <c r="R987" s="187"/>
      <c r="S987" s="187"/>
      <c r="T987" s="187"/>
      <c r="U987" s="187"/>
      <c r="V987" s="187"/>
      <c r="W987" s="187"/>
      <c r="X987" s="187"/>
      <c r="Y987" s="187"/>
      <c r="Z987" s="187"/>
    </row>
    <row r="988" spans="1:26" ht="14.25" customHeight="1" x14ac:dyDescent="0.25">
      <c r="A988" s="187"/>
      <c r="B988" s="187"/>
      <c r="C988" s="187"/>
      <c r="D988" s="187"/>
      <c r="E988" s="187"/>
      <c r="F988" s="187"/>
      <c r="G988" s="187"/>
      <c r="H988" s="187"/>
      <c r="I988" s="187"/>
      <c r="J988" s="187"/>
      <c r="K988" s="187"/>
      <c r="L988" s="187"/>
      <c r="M988" s="187"/>
      <c r="N988" s="187"/>
      <c r="O988" s="187"/>
      <c r="P988" s="187"/>
      <c r="Q988" s="187"/>
      <c r="R988" s="187"/>
      <c r="S988" s="187"/>
      <c r="T988" s="187"/>
      <c r="U988" s="187"/>
      <c r="V988" s="187"/>
      <c r="W988" s="187"/>
      <c r="X988" s="187"/>
      <c r="Y988" s="187"/>
      <c r="Z988" s="187"/>
    </row>
    <row r="989" spans="1:26" ht="14.25" customHeight="1" x14ac:dyDescent="0.25">
      <c r="A989" s="187"/>
      <c r="B989" s="187"/>
      <c r="C989" s="187"/>
      <c r="D989" s="187"/>
      <c r="E989" s="187"/>
      <c r="F989" s="187"/>
      <c r="G989" s="187"/>
      <c r="H989" s="187"/>
      <c r="I989" s="187"/>
      <c r="J989" s="187"/>
      <c r="K989" s="187"/>
      <c r="L989" s="187"/>
      <c r="M989" s="187"/>
      <c r="N989" s="187"/>
      <c r="O989" s="187"/>
      <c r="P989" s="187"/>
      <c r="Q989" s="187"/>
      <c r="R989" s="187"/>
      <c r="S989" s="187"/>
      <c r="T989" s="187"/>
      <c r="U989" s="187"/>
      <c r="V989" s="187"/>
      <c r="W989" s="187"/>
      <c r="X989" s="187"/>
      <c r="Y989" s="187"/>
      <c r="Z989" s="187"/>
    </row>
    <row r="990" spans="1:26" ht="14.25" customHeight="1" x14ac:dyDescent="0.25">
      <c r="A990" s="187"/>
      <c r="B990" s="187"/>
      <c r="C990" s="187"/>
      <c r="D990" s="187"/>
      <c r="E990" s="187"/>
      <c r="F990" s="187"/>
      <c r="G990" s="187"/>
      <c r="H990" s="187"/>
      <c r="I990" s="187"/>
      <c r="J990" s="187"/>
      <c r="K990" s="187"/>
      <c r="L990" s="187"/>
      <c r="M990" s="187"/>
      <c r="N990" s="187"/>
      <c r="O990" s="187"/>
      <c r="P990" s="187"/>
      <c r="Q990" s="187"/>
      <c r="R990" s="187"/>
      <c r="S990" s="187"/>
      <c r="T990" s="187"/>
      <c r="U990" s="187"/>
      <c r="V990" s="187"/>
      <c r="W990" s="187"/>
      <c r="X990" s="187"/>
      <c r="Y990" s="187"/>
      <c r="Z990" s="187"/>
    </row>
    <row r="991" spans="1:26" ht="14.25" customHeight="1" x14ac:dyDescent="0.25">
      <c r="A991" s="187"/>
      <c r="B991" s="187"/>
      <c r="C991" s="187"/>
      <c r="D991" s="187"/>
      <c r="E991" s="187"/>
      <c r="F991" s="187"/>
      <c r="G991" s="187"/>
      <c r="H991" s="187"/>
      <c r="I991" s="187"/>
      <c r="J991" s="187"/>
      <c r="K991" s="187"/>
      <c r="L991" s="187"/>
      <c r="M991" s="187"/>
      <c r="N991" s="187"/>
      <c r="O991" s="187"/>
      <c r="P991" s="187"/>
      <c r="Q991" s="187"/>
      <c r="R991" s="187"/>
      <c r="S991" s="187"/>
      <c r="T991" s="187"/>
      <c r="U991" s="187"/>
      <c r="V991" s="187"/>
      <c r="W991" s="187"/>
      <c r="X991" s="187"/>
      <c r="Y991" s="187"/>
      <c r="Z991" s="187"/>
    </row>
    <row r="992" spans="1:26" ht="14.25" customHeight="1" x14ac:dyDescent="0.25">
      <c r="A992" s="187"/>
      <c r="B992" s="187"/>
      <c r="C992" s="187"/>
      <c r="D992" s="187"/>
      <c r="E992" s="187"/>
      <c r="F992" s="187"/>
      <c r="G992" s="187"/>
      <c r="H992" s="187"/>
      <c r="I992" s="187"/>
      <c r="J992" s="187"/>
      <c r="K992" s="187"/>
      <c r="L992" s="187"/>
      <c r="M992" s="187"/>
      <c r="N992" s="187"/>
      <c r="O992" s="187"/>
      <c r="P992" s="187"/>
      <c r="Q992" s="187"/>
      <c r="R992" s="187"/>
      <c r="S992" s="187"/>
      <c r="T992" s="187"/>
      <c r="U992" s="187"/>
      <c r="V992" s="187"/>
      <c r="W992" s="187"/>
      <c r="X992" s="187"/>
      <c r="Y992" s="187"/>
      <c r="Z992" s="187"/>
    </row>
    <row r="993" spans="1:26" ht="14.25" customHeight="1" x14ac:dyDescent="0.25">
      <c r="A993" s="187"/>
      <c r="B993" s="187"/>
      <c r="C993" s="187"/>
      <c r="D993" s="187"/>
      <c r="E993" s="187"/>
      <c r="F993" s="187"/>
      <c r="G993" s="187"/>
      <c r="H993" s="187"/>
      <c r="I993" s="187"/>
      <c r="J993" s="187"/>
      <c r="K993" s="187"/>
      <c r="L993" s="187"/>
      <c r="M993" s="187"/>
      <c r="N993" s="187"/>
      <c r="O993" s="187"/>
      <c r="P993" s="187"/>
      <c r="Q993" s="187"/>
      <c r="R993" s="187"/>
      <c r="S993" s="187"/>
      <c r="T993" s="187"/>
      <c r="U993" s="187"/>
      <c r="V993" s="187"/>
      <c r="W993" s="187"/>
      <c r="X993" s="187"/>
      <c r="Y993" s="187"/>
      <c r="Z993" s="187"/>
    </row>
  </sheetData>
  <sheetProtection algorithmName="SHA-512" hashValue="BAo03QXZsIx8Iig+HX+gsvC4Rz3HrpDvrm8QYam804DO4x4PGSKW3cyGivenOVMkOfD5AxxDSpZv51a/KTlqZw==" saltValue="ymZolBcCqSQWvqm6YfUSaA==" spinCount="100000" sheet="1" objects="1" scenarios="1"/>
  <mergeCells count="5">
    <mergeCell ref="B12:F12"/>
    <mergeCell ref="B20:F20"/>
    <mergeCell ref="B28:F28"/>
    <mergeCell ref="B36:F36"/>
    <mergeCell ref="B44:F44"/>
  </mergeCells>
  <dataValidations count="1">
    <dataValidation type="list" allowBlank="1" showInputMessage="1" showErrorMessage="1" sqref="G12 G20 G28 G36 G44" xr:uid="{00000000-0002-0000-0400-000000000000}">
      <formula1>"Yes, No"</formula1>
    </dataValidation>
  </dataValidations>
  <printOptions gridLines="1"/>
  <pageMargins left="0.75" right="0.75" top="1" bottom="1" header="0" footer="0"/>
  <pageSetup scale="7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FD1040"/>
  <sheetViews>
    <sheetView zoomScale="110" zoomScaleNormal="110" workbookViewId="0">
      <selection activeCell="A35" sqref="A35"/>
    </sheetView>
  </sheetViews>
  <sheetFormatPr defaultColWidth="12.625" defaultRowHeight="15" customHeight="1" outlineLevelRow="1" x14ac:dyDescent="0.2"/>
  <cols>
    <col min="1" max="1" width="45.5" customWidth="1"/>
    <col min="2" max="2" width="12.375" customWidth="1"/>
    <col min="3" max="3" width="12.75" hidden="1" customWidth="1"/>
    <col min="4" max="4" width="11.375" hidden="1" customWidth="1"/>
    <col min="5" max="6" width="10.875" hidden="1" customWidth="1"/>
    <col min="7" max="7" width="12.5" customWidth="1"/>
    <col min="8" max="8" width="7.625" customWidth="1"/>
    <col min="9" max="9" width="23.375" customWidth="1"/>
    <col min="10" max="11" width="11.5" customWidth="1"/>
    <col min="12" max="15" width="12" customWidth="1"/>
    <col min="16" max="17" width="10.125" customWidth="1"/>
    <col min="18" max="19" width="10.375" customWidth="1"/>
    <col min="20" max="21" width="10" customWidth="1"/>
    <col min="22" max="34" width="7.625" customWidth="1"/>
  </cols>
  <sheetData>
    <row r="1" spans="1:34" s="93" customFormat="1" ht="23.45" customHeight="1" thickBot="1" x14ac:dyDescent="0.25">
      <c r="A1" s="554" t="s">
        <v>0</v>
      </c>
      <c r="B1" s="555"/>
      <c r="C1" s="555"/>
      <c r="D1" s="555"/>
      <c r="E1" s="555"/>
      <c r="F1" s="555"/>
      <c r="G1" s="556"/>
      <c r="H1" s="1"/>
      <c r="P1" s="1"/>
      <c r="Q1" s="1"/>
      <c r="R1" s="1"/>
      <c r="S1" s="1"/>
      <c r="T1" s="1"/>
      <c r="U1" s="1"/>
      <c r="V1" s="1"/>
      <c r="W1" s="1"/>
      <c r="X1" s="1"/>
      <c r="Y1" s="1"/>
      <c r="Z1" s="1"/>
      <c r="AA1" s="1"/>
      <c r="AB1" s="1"/>
      <c r="AC1" s="1"/>
      <c r="AD1" s="1"/>
      <c r="AE1" s="1"/>
      <c r="AF1" s="1"/>
      <c r="AG1" s="1"/>
      <c r="AH1" s="1"/>
    </row>
    <row r="2" spans="1:34" s="152" customFormat="1" ht="32.450000000000003" customHeight="1" x14ac:dyDescent="0.2">
      <c r="A2" s="562" t="str">
        <f>"Project Title: " &amp; Instruction!B4</f>
        <v>Project Title: GWBC2025: "Add your PROJECT title here"</v>
      </c>
      <c r="B2" s="563"/>
      <c r="C2" s="563"/>
      <c r="D2" s="563"/>
      <c r="E2" s="563"/>
      <c r="F2" s="563"/>
      <c r="G2" s="564"/>
      <c r="H2" s="151"/>
    </row>
    <row r="3" spans="1:34" s="152" customFormat="1" ht="15.95" customHeight="1" x14ac:dyDescent="0.2">
      <c r="A3" s="474" t="str">
        <f>"Sponsor: " &amp; Instruction!B6</f>
        <v>Sponsor: RIT SRS</v>
      </c>
      <c r="B3" s="475" t="s">
        <v>129</v>
      </c>
      <c r="C3" s="565">
        <f>Instruction!B9</f>
        <v>45809</v>
      </c>
      <c r="D3" s="565"/>
      <c r="E3" s="565"/>
      <c r="F3" s="565"/>
      <c r="G3" s="566"/>
      <c r="H3" s="416"/>
    </row>
    <row r="4" spans="1:34" s="152" customFormat="1" ht="15.95" customHeight="1" x14ac:dyDescent="0.2">
      <c r="A4" s="476" t="str">
        <f>"Duration: "&amp;Instruction!B10&amp;" Months"</f>
        <v>Duration: 12 Months</v>
      </c>
      <c r="B4" s="153" t="s">
        <v>74</v>
      </c>
      <c r="C4" s="567">
        <f>Instruction!B11</f>
        <v>0</v>
      </c>
      <c r="D4" s="567"/>
      <c r="E4" s="567"/>
      <c r="F4" s="567"/>
      <c r="G4" s="568"/>
      <c r="H4" s="416"/>
    </row>
    <row r="5" spans="1:34" s="152" customFormat="1" ht="15.95" customHeight="1" thickBot="1" x14ac:dyDescent="0.25">
      <c r="A5" s="477" t="str">
        <f>"PI Name: " &amp; Instruction!B5</f>
        <v xml:space="preserve">PI Name: </v>
      </c>
      <c r="B5" s="478" t="s">
        <v>284</v>
      </c>
      <c r="C5" s="569" t="str">
        <f>Instruction!B12</f>
        <v>N/A</v>
      </c>
      <c r="D5" s="569"/>
      <c r="E5" s="569"/>
      <c r="F5" s="569"/>
      <c r="G5" s="570"/>
      <c r="H5" s="416"/>
    </row>
    <row r="6" spans="1:34" s="93" customFormat="1" ht="15.95" customHeight="1" x14ac:dyDescent="0.2">
      <c r="A6" s="99"/>
      <c r="B6" s="91" t="s">
        <v>2</v>
      </c>
      <c r="C6" s="124" t="s">
        <v>3</v>
      </c>
      <c r="D6" s="92" t="s">
        <v>4</v>
      </c>
      <c r="E6" s="124" t="s">
        <v>5</v>
      </c>
      <c r="F6" s="100" t="s">
        <v>6</v>
      </c>
      <c r="G6" s="131"/>
      <c r="H6" s="42"/>
      <c r="P6" s="1"/>
      <c r="Q6" s="1"/>
      <c r="R6" s="1"/>
      <c r="S6" s="1"/>
      <c r="T6" s="1"/>
      <c r="U6" s="1"/>
      <c r="V6" s="1"/>
      <c r="W6" s="1"/>
      <c r="X6" s="1"/>
      <c r="Y6" s="1"/>
      <c r="Z6" s="1"/>
      <c r="AA6" s="1"/>
      <c r="AB6" s="1"/>
      <c r="AC6" s="1"/>
      <c r="AD6" s="1"/>
      <c r="AE6" s="1"/>
      <c r="AF6" s="1"/>
      <c r="AG6" s="1"/>
      <c r="AH6" s="1"/>
    </row>
    <row r="7" spans="1:34" ht="35.1" customHeight="1" x14ac:dyDescent="0.2">
      <c r="A7" s="95"/>
      <c r="B7" s="96" t="str">
        <f>TEXT(Rate!B2,"mm/dd/yy")&amp;" - "&amp;TEXT(Rate!B3,"mm/dd/yy")</f>
        <v>06/01/25 - 05/31/26</v>
      </c>
      <c r="C7" s="97" t="str">
        <f>TEXT(Rate!C2,"mm/dd/yy")&amp;" - "&amp;TEXT(Rate!C3,"mm/dd/yy")</f>
        <v>06/01/26 - 05/31/27</v>
      </c>
      <c r="D7" s="97" t="str">
        <f>TEXT(Rate!D2,"mm/dd/yy")&amp;" - "&amp;TEXT(Rate!D3,"mm/dd/yy")</f>
        <v>06/01/27 - 05/31/28</v>
      </c>
      <c r="E7" s="97" t="str">
        <f>TEXT(Rate!E2,"mm/dd/yy")&amp;" - "&amp;TEXT(Rate!E3,"mm/dd/yy")</f>
        <v>06/01/28 - 05/31/29</v>
      </c>
      <c r="F7" s="97" t="str">
        <f>TEXT(Rate!F2,"mm/dd/yy")&amp;" - "&amp;TEXT(Rate!F3,"mm/dd/yy")</f>
        <v>06/01/29 - 05/31/30</v>
      </c>
      <c r="G7" s="132" t="s">
        <v>7</v>
      </c>
      <c r="H7" s="42"/>
      <c r="P7" s="1"/>
      <c r="Q7" s="1"/>
      <c r="R7" s="1"/>
      <c r="S7" s="1"/>
      <c r="T7" s="1"/>
      <c r="U7" s="1"/>
      <c r="V7" s="1"/>
      <c r="W7" s="1"/>
      <c r="X7" s="1"/>
      <c r="Y7" s="1"/>
      <c r="Z7" s="1"/>
      <c r="AA7" s="1"/>
      <c r="AB7" s="1"/>
      <c r="AC7" s="1"/>
      <c r="AD7" s="1"/>
      <c r="AE7" s="1"/>
      <c r="AF7" s="1"/>
      <c r="AG7" s="1"/>
      <c r="AH7" s="1"/>
    </row>
    <row r="8" spans="1:34" ht="14.25" customHeight="1" x14ac:dyDescent="0.2">
      <c r="A8" s="36" t="s">
        <v>8</v>
      </c>
      <c r="B8" s="3"/>
      <c r="C8" s="4"/>
      <c r="D8" s="4"/>
      <c r="E8" s="4"/>
      <c r="F8" s="4"/>
      <c r="G8" s="133"/>
      <c r="H8" s="42"/>
      <c r="P8" s="559"/>
      <c r="Q8" s="559"/>
      <c r="R8" s="559"/>
      <c r="S8" s="559"/>
      <c r="T8" s="559"/>
      <c r="U8" s="559"/>
      <c r="V8" s="559"/>
      <c r="W8" s="559"/>
      <c r="X8" s="1"/>
      <c r="Y8" s="1"/>
      <c r="Z8" s="1"/>
      <c r="AA8" s="1"/>
      <c r="AB8" s="1"/>
      <c r="AC8" s="1"/>
      <c r="AD8" s="1"/>
      <c r="AE8" s="1"/>
      <c r="AF8" s="1"/>
      <c r="AG8" s="1"/>
      <c r="AH8" s="1"/>
    </row>
    <row r="9" spans="1:34" ht="14.25" customHeight="1" x14ac:dyDescent="0.25">
      <c r="A9" s="38" t="s">
        <v>9</v>
      </c>
      <c r="B9" s="5"/>
      <c r="C9" s="6"/>
      <c r="D9" s="6"/>
      <c r="E9" s="6"/>
      <c r="F9" s="6"/>
      <c r="G9" s="134"/>
      <c r="H9" s="42"/>
      <c r="P9" s="77"/>
      <c r="Q9" s="77"/>
      <c r="R9" s="77"/>
      <c r="S9" s="77"/>
      <c r="T9" s="77"/>
      <c r="U9" s="77"/>
      <c r="V9" s="77"/>
      <c r="W9" s="77"/>
      <c r="X9" s="1"/>
      <c r="Y9" s="1"/>
      <c r="Z9" s="1"/>
      <c r="AA9" s="1"/>
      <c r="AB9" s="1"/>
      <c r="AC9" s="1"/>
      <c r="AD9" s="1"/>
      <c r="AE9" s="1"/>
      <c r="AF9" s="1"/>
      <c r="AG9" s="1"/>
      <c r="AH9" s="1"/>
    </row>
    <row r="10" spans="1:34" ht="14.25" customHeight="1" x14ac:dyDescent="0.2">
      <c r="A10" s="2" t="str">
        <f>Salary!A8 &amp; " - # Months: " &amp; Salary!E8 &amp; "  " &amp; Salary!F8 &amp; "  " &amp; Salary!G8 &amp; "  " &amp;Salary!H8 &amp;"  " &amp; Salary!I8 &amp; ""</f>
        <v xml:space="preserve">PI:  - # Months:         </v>
      </c>
      <c r="B10" s="7">
        <f>ROUND((Salary!C8/Salary!D8)*Salary!E8*(1),0)</f>
        <v>0</v>
      </c>
      <c r="C10" s="6">
        <f>IF(AND(Instruction!$B$13="Yes",Salary!$C$8/Salary!$D$8*(1+Salary!$A$2)&gt;Rate!B29/12),ROUND(Rate!B29/12*Salary!F8,0),ROUND((Salary!$C$8/Salary!$D$8)*Salary!F8*(1+Salary!$A$2),0))</f>
        <v>0</v>
      </c>
      <c r="D10" s="6">
        <f>IF(AND(Instruction!$B$13="Yes",Salary!$C$8/Salary!$D$8*(1+Salary!$A$2)^2&gt;Rate!B29/12),ROUND(Rate!B29/12*Salary!G8,0),ROUND((Salary!$C$8/Salary!$D$8)*Salary!G8*(1+Salary!$A$2)^2,0))</f>
        <v>0</v>
      </c>
      <c r="E10" s="6">
        <f>IF(AND(Instruction!$B$13="Yes",Salary!$C$8/Salary!$D$8*(1+Salary!$A$2)^3&gt;Rate!B29/12),ROUND(Rate!B29/12*Salary!H8,0),ROUND((Salary!$C$8/Salary!$D$8)*Salary!H8*(1+Salary!$A$2)^3,0))</f>
        <v>0</v>
      </c>
      <c r="F10" s="6">
        <f>IF(AND(Instruction!$B$13="Yes",Salary!$C$8/Salary!$D$8*(1+Salary!$A$2)^4&gt;Rate!B29/12),ROUND(Rate!B29/12*Salary!I8,0),ROUND((Salary!$C$8/Salary!$D$8)*Salary!I8*(1+Salary!$A$2)^4,0))</f>
        <v>0</v>
      </c>
      <c r="G10" s="134">
        <f t="shared" ref="G10:G15" si="0">SUM(B10:F10)</f>
        <v>0</v>
      </c>
      <c r="H10" s="42"/>
      <c r="P10" s="69"/>
      <c r="Q10" s="69"/>
      <c r="R10" s="69"/>
      <c r="S10" s="69"/>
      <c r="T10" s="69"/>
      <c r="U10" s="69"/>
      <c r="V10" s="69"/>
      <c r="W10" s="1"/>
      <c r="X10" s="1"/>
      <c r="Y10" s="1"/>
      <c r="Z10" s="1"/>
      <c r="AA10" s="1"/>
      <c r="AB10" s="1"/>
      <c r="AC10" s="1"/>
      <c r="AD10" s="1"/>
      <c r="AE10" s="1"/>
      <c r="AF10" s="1"/>
      <c r="AG10" s="1"/>
      <c r="AH10" s="1"/>
    </row>
    <row r="11" spans="1:34" ht="14.25" customHeight="1" x14ac:dyDescent="0.2">
      <c r="A11" s="2" t="str">
        <f>Salary!A9 &amp; " - # Months: " &amp; Salary!E9 &amp; "  " &amp; Salary!F9 &amp; "  " &amp; Salary!G9 &amp; "  " &amp;Salary!H9 &amp;"  " &amp; Salary!I9 &amp;""</f>
        <v xml:space="preserve">Co-PI 1: Enter name here - # Months:         </v>
      </c>
      <c r="B11" s="7">
        <f>ROUND((Salary!C9/Salary!D9)*Salary!E9*(1),0)</f>
        <v>0</v>
      </c>
      <c r="C11" s="6">
        <f>IF(AND(Instruction!$B$13="Yes",Salary!$C$9/Salary!$D$9*(1+Salary!$A$2)&gt;Rate!B29/12),ROUND(Rate!B29/12*Salary!F9,0),ROUND((Salary!$C$9/Salary!$D$9)*Salary!F9*(1+Salary!$A$2),0))</f>
        <v>0</v>
      </c>
      <c r="D11" s="6">
        <f>IF(AND(Instruction!$B$13="Yes",Salary!$C$9/Salary!$D$9*(1+Salary!$A$2)^2&gt;Rate!B29/12),ROUND(Rate!B29/12*Salary!G9,0),ROUND((Salary!$C$9/Salary!$D$9)*Salary!G9*(1+Salary!$A$2)^2,0))</f>
        <v>0</v>
      </c>
      <c r="E11" s="6">
        <f>IF(AND(Instruction!$B$13="Yes",Salary!$C$9/Salary!$D$9*(1+Salary!$A$2)^3&gt;Rate!B29/12),ROUND(Rate!B29/12*Salary!H9,0),ROUND((Salary!$C$9/Salary!$D$9)*Salary!H9*(1+Salary!$A$2)^3,0))</f>
        <v>0</v>
      </c>
      <c r="F11" s="6">
        <f>IF(AND(Instruction!$B$13="Yes",Salary!$C$9/Salary!$D$9*(1+Salary!$A$2)^4&gt;Rate!B29/12),ROUND(Rate!B29/12*Salary!I9,0),ROUND((Salary!$C$9/Salary!$D$9)*Salary!I9*(1+Salary!$A$2)^4,0))</f>
        <v>0</v>
      </c>
      <c r="G11" s="134">
        <f t="shared" si="0"/>
        <v>0</v>
      </c>
      <c r="H11" s="42"/>
      <c r="P11" s="69"/>
      <c r="Q11" s="69"/>
      <c r="R11" s="69"/>
      <c r="S11" s="69"/>
      <c r="T11" s="69"/>
      <c r="U11" s="69"/>
      <c r="V11" s="69"/>
      <c r="W11" s="1"/>
      <c r="X11" s="1"/>
      <c r="Y11" s="1"/>
      <c r="Z11" s="1"/>
      <c r="AA11" s="1"/>
      <c r="AB11" s="1"/>
      <c r="AC11" s="1"/>
      <c r="AD11" s="1"/>
      <c r="AE11" s="1"/>
      <c r="AF11" s="1"/>
      <c r="AG11" s="1"/>
      <c r="AH11" s="1"/>
    </row>
    <row r="12" spans="1:34" ht="14.25" hidden="1" customHeight="1" outlineLevel="1" x14ac:dyDescent="0.2">
      <c r="A12" s="2" t="str">
        <f>Salary!A10 &amp; " - # Months: " &amp; Salary!E10 &amp; "  " &amp; Salary!F10 &amp; "  " &amp; Salary!G10 &amp; "  " &amp;Salary!H10 &amp;"  " &amp; Salary!I10 &amp; ""</f>
        <v xml:space="preserve">Co-PI 2: Enter name here - # Months:         </v>
      </c>
      <c r="B12" s="7">
        <f>ROUND((Salary!C10/Salary!D10)*Salary!E10*(1),0)</f>
        <v>0</v>
      </c>
      <c r="C12" s="6">
        <f>IF(AND(Instruction!$B$13="Yes",Salary!$C$10/Salary!$D$10*(1+Salary!$A$2)&gt;Rate!B29/12),ROUND(Rate!B29/12*Salary!F10,0),ROUND((Salary!$C$10/Salary!$D$10)*Salary!F10*(1+Salary!$A$2),0))</f>
        <v>0</v>
      </c>
      <c r="D12" s="6">
        <f>IF(AND(Instruction!$B$13="Yes",Salary!$C$10/Salary!$D$10*(1+Salary!$A$2)^2&gt;Rate!B29/12),ROUND(Rate!B29/12*Salary!G10,0),ROUND((Salary!$C$10/Salary!$D$10)*Salary!G10*(1+Salary!$A$2)^2,0))</f>
        <v>0</v>
      </c>
      <c r="E12" s="6">
        <f>IF(AND(Instruction!$B$13="Yes",Salary!$C$10/Salary!$D$10*(1+Salary!$A$2)^3&gt;Rate!B29/12),ROUND(Rate!B29/12*Salary!H10,0),ROUND((Salary!$C$10/Salary!$D$10)*Salary!H10*(1+Salary!$A$2)^3,0))</f>
        <v>0</v>
      </c>
      <c r="F12" s="6">
        <f>IF(AND(Instruction!$B$13="Yes",Salary!$C$10/Salary!$D$10*(1+Salary!$A$2)^4&gt;Rate!B29/12),ROUND(Rate!B29/12*Salary!I10,0),ROUND((Salary!$C$10/Salary!$D$10)*Salary!I10*(1+Salary!$A$2)^4,0))</f>
        <v>0</v>
      </c>
      <c r="G12" s="134">
        <f t="shared" si="0"/>
        <v>0</v>
      </c>
      <c r="H12" s="42"/>
      <c r="P12" s="69"/>
      <c r="Q12" s="69"/>
      <c r="R12" s="69"/>
      <c r="S12" s="69"/>
      <c r="T12" s="69"/>
      <c r="U12" s="69"/>
      <c r="V12" s="69"/>
      <c r="W12" s="1"/>
      <c r="X12" s="1"/>
      <c r="Y12" s="1"/>
      <c r="Z12" s="1"/>
      <c r="AA12" s="1"/>
      <c r="AB12" s="1"/>
      <c r="AC12" s="1"/>
      <c r="AD12" s="1"/>
      <c r="AE12" s="1"/>
      <c r="AF12" s="1"/>
      <c r="AG12" s="1"/>
      <c r="AH12" s="1"/>
    </row>
    <row r="13" spans="1:34" ht="14.25" hidden="1" customHeight="1" outlineLevel="1" x14ac:dyDescent="0.2">
      <c r="A13" s="2" t="str">
        <f>Salary!A11 &amp; " - # Months: " &amp; Salary!E11 &amp; "  " &amp; Salary!F11 &amp; "  " &amp; Salary!G11 &amp; "  " &amp;Salary!H11 &amp;"  " &amp; Salary!I11 &amp; ""</f>
        <v xml:space="preserve">Co-PI 3: - # Months:         </v>
      </c>
      <c r="B13" s="7">
        <f>ROUND((Salary!C11/Salary!D11)*Salary!E11*(1),0)</f>
        <v>0</v>
      </c>
      <c r="C13" s="6">
        <f>IF(AND(Instruction!$B$13="Yes",Salary!$C$11/Salary!$D$11*(1+Salary!$A$2)&gt;Rate!B29/12),ROUND(Rate!B29/12*Salary!F11,0),ROUND((Salary!$C$11/Salary!$D$11)*Salary!F11*(1+Salary!$A$2),0))</f>
        <v>0</v>
      </c>
      <c r="D13" s="6">
        <f>IF(AND(Instruction!$B$13="Yes",Salary!$C$11/Salary!$D$11*(1+Salary!$A$2)^2&gt;Rate!B29/12),ROUND(Rate!B29/12*Salary!G11,0),ROUND((Salary!$C$11/Salary!$D$11)*Salary!G11*(1+Salary!$A$2)^2,0))</f>
        <v>0</v>
      </c>
      <c r="E13" s="6">
        <f>IF(AND(Instruction!$B$13="Yes",Salary!$C$11/Salary!$D$11*(1+Salary!$A$2)^3&gt;Rate!B29/12),ROUND(Rate!B29/12*Salary!H11,0),ROUND((Salary!$C$11/Salary!$D$11)*Salary!H11*(1+Salary!$A$2)^3,0))</f>
        <v>0</v>
      </c>
      <c r="F13" s="6">
        <f>IF(AND(Instruction!$B$13="Yes",Salary!$C$11/Salary!$D$11*(1+Salary!$A$2)^4&gt;Rate!B29/12),ROUND(Rate!B29/12*Salary!I11,0),ROUND((Salary!$C$11/Salary!$D$11)*Salary!I11*(1+Salary!$A$2)^4,0))</f>
        <v>0</v>
      </c>
      <c r="G13" s="134">
        <f t="shared" si="0"/>
        <v>0</v>
      </c>
      <c r="H13" s="42"/>
      <c r="P13" s="69"/>
      <c r="Q13" s="69"/>
      <c r="R13" s="69"/>
      <c r="S13" s="69"/>
      <c r="T13" s="69"/>
      <c r="U13" s="69"/>
      <c r="V13" s="69"/>
      <c r="W13" s="1"/>
      <c r="X13" s="1"/>
      <c r="Y13" s="1"/>
      <c r="Z13" s="1"/>
      <c r="AA13" s="1"/>
      <c r="AB13" s="1"/>
      <c r="AC13" s="1"/>
      <c r="AD13" s="1"/>
      <c r="AE13" s="1"/>
      <c r="AF13" s="1"/>
      <c r="AG13" s="1"/>
      <c r="AH13" s="1"/>
    </row>
    <row r="14" spans="1:34" ht="14.25" hidden="1" customHeight="1" outlineLevel="1" x14ac:dyDescent="0.2">
      <c r="A14" s="2" t="str">
        <f>Salary!A12 &amp; " - # Months: " &amp; Salary!E12 &amp; "  " &amp; Salary!F12 &amp; "  " &amp; Salary!G12 &amp; "  " &amp;Salary!H12 &amp;"  " &amp; Salary!I12 &amp; ""</f>
        <v xml:space="preserve">Co-PI 4: - # Months:         </v>
      </c>
      <c r="B14" s="7">
        <f>ROUND((Salary!C12/Salary!D12)*Salary!E12*(1),0)</f>
        <v>0</v>
      </c>
      <c r="C14" s="6">
        <f>IF(AND(Instruction!$B$13="Yes",Salary!$C$12/Salary!$D$12*(1+Salary!$A$2)&gt;Rate!B29/12),ROUND(Rate!B29/12*Salary!F12,0),ROUND((Salary!$C$12/Salary!$D$12)*Salary!F12*(1+Salary!$A$2),0))</f>
        <v>0</v>
      </c>
      <c r="D14" s="6">
        <f>IF(AND(Instruction!$B$13="Yes",Salary!$C$12/Salary!$D$12*(1+Salary!$A$2)^2&gt;Rate!B29/12),ROUND(Rate!B29/12*Salary!G12,0),ROUND((Salary!$C$12/Salary!$D$12)*Salary!G12*(1+Salary!$A$2)^2,0))</f>
        <v>0</v>
      </c>
      <c r="E14" s="6">
        <f>IF(AND(Instruction!$B$13="Yes",Salary!$C$12/Salary!$D$12*(1+Salary!$A$2)^3&gt;Rate!B29/12),ROUND(Rate!B29/12*Salary!H12,0),ROUND((Salary!$C$12/Salary!$D$12)*Salary!H12*(1+Salary!$A$2)^3,0))</f>
        <v>0</v>
      </c>
      <c r="F14" s="6">
        <f>IF(AND(Instruction!$B$13="Yes",Salary!$C$12/Salary!$D$12*(1+Salary!$A$2)^4&gt;Rate!B29/12),ROUND(Rate!B29/12*Salary!I12,0),ROUND((Salary!$C$12/Salary!$D$12)*Salary!I12*(1+Salary!$A$2)^4,0))</f>
        <v>0</v>
      </c>
      <c r="G14" s="134">
        <f t="shared" si="0"/>
        <v>0</v>
      </c>
      <c r="H14" s="42"/>
      <c r="P14" s="69"/>
      <c r="Q14" s="69"/>
      <c r="R14" s="69"/>
      <c r="S14" s="69"/>
      <c r="T14" s="69"/>
      <c r="U14" s="69"/>
      <c r="V14" s="69"/>
      <c r="W14" s="1"/>
      <c r="X14" s="1"/>
      <c r="Y14" s="1"/>
      <c r="Z14" s="1"/>
      <c r="AA14" s="1"/>
      <c r="AB14" s="1"/>
      <c r="AC14" s="1"/>
      <c r="AD14" s="1"/>
      <c r="AE14" s="1"/>
      <c r="AF14" s="1"/>
      <c r="AG14" s="1"/>
      <c r="AH14" s="1"/>
    </row>
    <row r="15" spans="1:34" ht="14.25" hidden="1" customHeight="1" outlineLevel="1" x14ac:dyDescent="0.2">
      <c r="A15" s="2" t="str">
        <f>Salary!A13 &amp; " - # Months: " &amp; Salary!E13 &amp; "  " &amp; Salary!F13 &amp; "  " &amp; Salary!G13 &amp; "  " &amp;Salary!H13 &amp;"  " &amp; Salary!I13 &amp; ""</f>
        <v xml:space="preserve">Co-PI 5: - # Months:         </v>
      </c>
      <c r="B15" s="7">
        <f>ROUND((Salary!C13/Salary!D13)*Salary!E13*(1),0)</f>
        <v>0</v>
      </c>
      <c r="C15" s="6">
        <f>IF(AND(Instruction!$B$13="Yes",Salary!$C$13/Salary!$D$13*(1+Salary!$A$2)&gt;Rate!B29/12),ROUND(Rate!B29/12*Salary!F13,0),ROUND((Salary!$C$13/Salary!$D$13)*Salary!F13*(1+Salary!$A$2),0))</f>
        <v>0</v>
      </c>
      <c r="D15" s="6">
        <f>IF(AND(Instruction!$B$13="Yes",Salary!$C$13/Salary!$D$13*(1+Salary!$A$2)^2&gt;Rate!B29/12),ROUND(Rate!B29/12*Salary!G13,0),ROUND((Salary!$C$13/Salary!$D$13)*Salary!G13*(1+Salary!$A$2)^2,0))</f>
        <v>0</v>
      </c>
      <c r="E15" s="6">
        <f>IF(AND(Instruction!$B$13="Yes",Salary!$C$13/Salary!$D$13*(1+Salary!$A$2)^3&gt;Rate!B29/12),ROUND(Rate!B29/12*Salary!H13,0),ROUND((Salary!$C$13/Salary!$D$13)*Salary!H13*(1+Salary!$A$2)^3,0))</f>
        <v>0</v>
      </c>
      <c r="F15" s="6">
        <f>IF(AND(Instruction!$B$13="Yes",Salary!$C$13/Salary!$D$13*(1+Salary!$A$2)^4&gt;Rate!B29/12),ROUND(Rate!B29/12*Salary!I13,0),ROUND((Salary!$C$13/Salary!$D$13)*Salary!I13*(1+Salary!$A$2)^4,0))</f>
        <v>0</v>
      </c>
      <c r="G15" s="134">
        <f t="shared" si="0"/>
        <v>0</v>
      </c>
      <c r="H15" s="42"/>
      <c r="P15" s="1"/>
      <c r="Q15" s="1"/>
      <c r="R15" s="1"/>
      <c r="S15" s="1"/>
      <c r="T15" s="1"/>
      <c r="U15" s="1"/>
      <c r="V15" s="1"/>
      <c r="W15" s="1"/>
      <c r="X15" s="1"/>
      <c r="Y15" s="1"/>
      <c r="Z15" s="1"/>
      <c r="AA15" s="1"/>
      <c r="AB15" s="1"/>
      <c r="AC15" s="1"/>
      <c r="AD15" s="1"/>
      <c r="AE15" s="1"/>
      <c r="AF15" s="1"/>
      <c r="AG15" s="1"/>
      <c r="AH15" s="1"/>
    </row>
    <row r="16" spans="1:34" ht="14.25" customHeight="1" collapsed="1" x14ac:dyDescent="0.2">
      <c r="A16" s="38" t="s">
        <v>10</v>
      </c>
      <c r="B16" s="7"/>
      <c r="C16" s="6"/>
      <c r="D16" s="6"/>
      <c r="E16" s="6"/>
      <c r="F16" s="6"/>
      <c r="G16" s="134"/>
      <c r="H16" s="42"/>
      <c r="P16" s="1"/>
      <c r="Q16" s="1"/>
      <c r="R16" s="1"/>
      <c r="S16" s="1"/>
      <c r="T16" s="1"/>
      <c r="U16" s="1"/>
      <c r="V16" s="1"/>
      <c r="W16" s="1"/>
      <c r="X16" s="1"/>
      <c r="Y16" s="1"/>
      <c r="Z16" s="1"/>
      <c r="AA16" s="1"/>
      <c r="AB16" s="1"/>
      <c r="AC16" s="1"/>
      <c r="AD16" s="1"/>
      <c r="AE16" s="1"/>
      <c r="AF16" s="1"/>
      <c r="AG16" s="1"/>
      <c r="AH16" s="1"/>
    </row>
    <row r="17" spans="1:34" ht="14.25" customHeight="1" x14ac:dyDescent="0.2">
      <c r="A17" s="2" t="str">
        <f>Salary!A15 &amp; " - # Months: " &amp; Salary!E15 &amp; "  " &amp; Salary!F15 &amp; "  " &amp; Salary!G15 &amp; "  " &amp;Salary!H15 &amp;"  " &amp; Salary!I15 &amp; ""</f>
        <v xml:space="preserve">PI:  - # Months:         </v>
      </c>
      <c r="B17" s="7">
        <f>ROUND((Salary!C15/Salary!D15)*Salary!E15*(1),0)</f>
        <v>0</v>
      </c>
      <c r="C17" s="6">
        <f>IF(AND(Instruction!$B$13="Yes",Salary!$C$15/Salary!$D$15*(1+Salary!$A$2)&gt;Rate!B29/12),ROUND(Rate!B29/12*Salary!F15,0),ROUND((Salary!$C$15/Salary!$D$15)*Salary!F15*(1+Salary!$A$2),0))</f>
        <v>0</v>
      </c>
      <c r="D17" s="6">
        <f>IF(AND(Instruction!$B$13="Yes",Salary!$C$15/Salary!$D$15*(1+Salary!$A$2)^2&gt;Rate!B29/12),ROUND(Rate!B29/12*Salary!G15,0),ROUND((Salary!$C$15/Salary!$D$15)*Salary!G15*(1+Salary!$A$2)^2,0))</f>
        <v>0</v>
      </c>
      <c r="E17" s="6">
        <f>IF(AND(Instruction!$B$13="Yes",Salary!$C$15/Salary!$D$15*(1+Salary!$A$2)^3&gt;Rate!B29/12),ROUND(Rate!B29/12*Salary!H15,0),ROUND((Salary!$C$15/Salary!$D$15)*Salary!H15*(1+Salary!$A$2)^3,0))</f>
        <v>0</v>
      </c>
      <c r="F17" s="6">
        <f>IF(AND(Instruction!$B$13="Yes",Salary!$C$15/Salary!$D$15*(1+Salary!$A$2)^4&gt;Rate!B29/12),ROUND(Rate!B29/12*Salary!I15,0),ROUND((Salary!$C$15/Salary!$D$15)*Salary!I15*(1+Salary!$A$2)^4,0))</f>
        <v>0</v>
      </c>
      <c r="G17" s="134">
        <f t="shared" ref="G17:G23" si="1">SUM(B17:F17)</f>
        <v>0</v>
      </c>
      <c r="H17" s="42"/>
      <c r="P17" s="1"/>
      <c r="Q17" s="1"/>
      <c r="R17" s="1"/>
      <c r="S17" s="1"/>
      <c r="T17" s="1"/>
      <c r="U17" s="1"/>
      <c r="V17" s="1"/>
      <c r="W17" s="1"/>
      <c r="X17" s="1"/>
      <c r="Y17" s="1"/>
      <c r="Z17" s="1"/>
      <c r="AA17" s="1"/>
      <c r="AB17" s="1"/>
      <c r="AC17" s="1"/>
      <c r="AD17" s="1"/>
      <c r="AE17" s="1"/>
      <c r="AF17" s="1"/>
      <c r="AG17" s="1"/>
      <c r="AH17" s="1"/>
    </row>
    <row r="18" spans="1:34" ht="14.25" customHeight="1" x14ac:dyDescent="0.2">
      <c r="A18" s="2" t="str">
        <f>Salary!A16 &amp; " - # Months: " &amp; Salary!E16 &amp; "  " &amp; Salary!F16 &amp; "  " &amp; Salary!G16 &amp; "  " &amp;Salary!H16 &amp;"  " &amp; Salary!I16 &amp; ""</f>
        <v xml:space="preserve">Co-PI 1: Enter name here - # Months:         </v>
      </c>
      <c r="B18" s="7">
        <f>ROUND((Salary!C16/Salary!D16)*Salary!E16*(1),0)</f>
        <v>0</v>
      </c>
      <c r="C18" s="6">
        <f>IF(AND(Instruction!$B$13="Yes",Salary!$C$16/Salary!$D$16*(1+Salary!$A$2)&gt;Rate!B29/12),ROUND(Rate!B29/12*Salary!F16,0),ROUND((Salary!$C$16/Salary!$D$16)*Salary!F16*(1+Salary!$A$2),0))</f>
        <v>0</v>
      </c>
      <c r="D18" s="6">
        <f>IF(AND(Instruction!$B$13="Yes",Salary!$C$16/Salary!$D$16*(1+Salary!$A$2)^2&gt;Rate!B29/12),ROUND(Rate!B29/12*Salary!G16,0),ROUND((Salary!$C$16/Salary!$D$16)*Salary!G16*(1+Salary!$A$2)^2,0))</f>
        <v>0</v>
      </c>
      <c r="E18" s="6">
        <f>IF(AND(Instruction!$B$13="Yes",Salary!$C$16/Salary!$D$16*(1+Salary!$A$2)^3&gt;Rate!B29/12),ROUND(Rate!B29/12*Salary!H16,0),ROUND((Salary!$C$16/Salary!$D$16)*Salary!H16*(1+Salary!$A$2)^3,0))</f>
        <v>0</v>
      </c>
      <c r="F18" s="6">
        <f>IF(AND(Instruction!$B$13="Yes",Salary!$C$16/Salary!$D$16*(1+Salary!$A$2)^4&gt;Rate!B29/12),ROUND(Rate!B29/12*Salary!I16,0),ROUND((Salary!$C$16/Salary!$D$16)*Salary!I16*(1+Salary!$A$2)^4,0))</f>
        <v>0</v>
      </c>
      <c r="G18" s="134">
        <f t="shared" si="1"/>
        <v>0</v>
      </c>
      <c r="H18" s="42"/>
      <c r="P18" s="1"/>
      <c r="Q18" s="1"/>
      <c r="R18" s="1"/>
      <c r="S18" s="1"/>
      <c r="T18" s="1"/>
      <c r="U18" s="1"/>
      <c r="V18" s="1"/>
      <c r="W18" s="1"/>
      <c r="X18" s="1"/>
      <c r="Y18" s="1"/>
      <c r="Z18" s="1"/>
      <c r="AA18" s="1"/>
      <c r="AB18" s="1"/>
      <c r="AC18" s="1"/>
      <c r="AD18" s="1"/>
      <c r="AE18" s="1"/>
      <c r="AF18" s="1"/>
      <c r="AG18" s="1"/>
      <c r="AH18" s="1"/>
    </row>
    <row r="19" spans="1:34" ht="14.25" hidden="1" customHeight="1" outlineLevel="1" x14ac:dyDescent="0.2">
      <c r="A19" s="2" t="str">
        <f>Salary!A17 &amp; " - # Months: " &amp; Salary!E17 &amp; "  " &amp; Salary!F17 &amp; "  " &amp; Salary!G17 &amp; "  " &amp;Salary!H17 &amp;"  " &amp; Salary!I17 &amp; ""</f>
        <v xml:space="preserve">Co-PI 2: Enter name here - # Months:         </v>
      </c>
      <c r="B19" s="7">
        <f>ROUND((Salary!C17/Salary!D17)*Salary!E17*(1),0)</f>
        <v>0</v>
      </c>
      <c r="C19" s="6">
        <f>IF(AND(Instruction!$B$13="Yes",Salary!$C$17/Salary!$D$17*(1+Salary!$A$2)&gt;Rate!B29/12),ROUND(Rate!B29/12*Salary!F17,0),ROUND((Salary!$C$17/Salary!$D$17)*Salary!F17*(1+Salary!$A$2),0))</f>
        <v>0</v>
      </c>
      <c r="D19" s="6">
        <f>IF(AND(Instruction!$B$13="Yes",Salary!$C$17/Salary!$D$17*(1+Salary!$A$2)^2&gt;Rate!B29/12),ROUND(Rate!B29/12*Salary!G17,0),ROUND((Salary!$C$17/Salary!$D$17)*Salary!G17*(1+Salary!$A$2)^2,0))</f>
        <v>0</v>
      </c>
      <c r="E19" s="6">
        <f>IF(AND(Instruction!$B$13="Yes",Salary!$C$17/Salary!$D$17*(1+Salary!$A$2)^3&gt;Rate!B29/12),ROUND(Rate!B29/12*Salary!H17,0),ROUND((Salary!$C$17/Salary!$D$17)*Salary!H17*(1+Salary!$A$2)^3,0))</f>
        <v>0</v>
      </c>
      <c r="F19" s="6">
        <f>IF(AND(Instruction!$B$13="Yes",Salary!$C$17/Salary!$D$17*(1+Salary!$A$2)^4&gt;Rate!B29/12),ROUND(Rate!B29/12*Salary!I17,0),ROUND((Salary!$C$17/Salary!$D$17)*Salary!I17*(1+Salary!$A$2)^4,0))</f>
        <v>0</v>
      </c>
      <c r="G19" s="134">
        <f t="shared" si="1"/>
        <v>0</v>
      </c>
      <c r="H19" s="42"/>
      <c r="P19" s="1"/>
      <c r="Q19" s="1"/>
      <c r="R19" s="1"/>
      <c r="S19" s="1"/>
      <c r="T19" s="1"/>
      <c r="U19" s="1"/>
      <c r="V19" s="1"/>
      <c r="W19" s="1"/>
      <c r="X19" s="1"/>
      <c r="Y19" s="1"/>
      <c r="Z19" s="1"/>
      <c r="AA19" s="1"/>
      <c r="AB19" s="1"/>
      <c r="AC19" s="1"/>
      <c r="AD19" s="1"/>
      <c r="AE19" s="1"/>
      <c r="AF19" s="1"/>
      <c r="AG19" s="1"/>
      <c r="AH19" s="1"/>
    </row>
    <row r="20" spans="1:34" ht="14.25" hidden="1" customHeight="1" outlineLevel="1" x14ac:dyDescent="0.2">
      <c r="A20" s="2" t="str">
        <f>Salary!A18 &amp; " - # Months: " &amp; Salary!E18 &amp; "  " &amp; Salary!F18 &amp; "  " &amp; Salary!G18 &amp; "  " &amp;Salary!H18 &amp;"  " &amp; Salary!I18 &amp; ""</f>
        <v xml:space="preserve">Co-PI 3: - # Months:         </v>
      </c>
      <c r="B20" s="7">
        <f>ROUND((Salary!C18/Salary!D18)*Salary!E18*(1),0)</f>
        <v>0</v>
      </c>
      <c r="C20" s="6">
        <f>IF(AND(Instruction!$B$13="Yes",Salary!$C$18/Salary!$D$18*(1+Salary!$A$2)&gt;Rate!B29/12),ROUND(Rate!B29/12*Salary!F18,0),ROUND((Salary!$C$18/Salary!$D$18)*Salary!F18*(1+Salary!$A$2),0))</f>
        <v>0</v>
      </c>
      <c r="D20" s="6">
        <f>IF(AND(Instruction!$B$13="Yes",Salary!$C$18/Salary!$D$18*(1+Salary!$A$2)^2&gt;Rate!B29/12),ROUND(Rate!B29/12*Salary!G18,0),ROUND((Salary!$C$18/Salary!$D$18)*Salary!G18*(1+Salary!$A$2)^2,0))</f>
        <v>0</v>
      </c>
      <c r="E20" s="6">
        <f>IF(AND(Instruction!$B$13="Yes",Salary!$C$18/Salary!$D$18*(1+Salary!$A$2)^3&gt;Rate!B29/12),ROUND(Rate!B29/12*Salary!H18,0),ROUND((Salary!$C$18/Salary!$D$18)*Salary!H18*(1+Salary!$A$2)^3,0))</f>
        <v>0</v>
      </c>
      <c r="F20" s="6">
        <f>IF(AND(Instruction!$B$13="Yes",Salary!$C$18/Salary!$D$18*(1+Salary!$A$2)^4&gt;Rate!B29/12),ROUND(Rate!B29/12*Salary!I18,0),ROUND((Salary!$C$18/Salary!$D$18)*Salary!I18*(1+Salary!$A$2)^4,0))</f>
        <v>0</v>
      </c>
      <c r="G20" s="134">
        <f t="shared" si="1"/>
        <v>0</v>
      </c>
      <c r="H20" s="42"/>
      <c r="P20" s="1"/>
      <c r="Q20" s="1"/>
      <c r="R20" s="1"/>
      <c r="S20" s="1"/>
      <c r="T20" s="1"/>
      <c r="U20" s="1"/>
      <c r="V20" s="1"/>
      <c r="W20" s="1"/>
      <c r="X20" s="1"/>
      <c r="Y20" s="1"/>
      <c r="Z20" s="1"/>
      <c r="AA20" s="1"/>
      <c r="AB20" s="1"/>
      <c r="AC20" s="1"/>
      <c r="AD20" s="1"/>
      <c r="AE20" s="1"/>
      <c r="AF20" s="1"/>
      <c r="AG20" s="1"/>
      <c r="AH20" s="1"/>
    </row>
    <row r="21" spans="1:34" ht="14.25" hidden="1" customHeight="1" outlineLevel="1" x14ac:dyDescent="0.2">
      <c r="A21" s="2" t="str">
        <f>Salary!A19 &amp; " -#  Months: " &amp; Salary!E19 &amp; "  " &amp; Salary!F19 &amp; "  " &amp; Salary!G19 &amp; "  " &amp;Salary!H19 &amp;"  " &amp; Salary!I19 &amp; ""</f>
        <v xml:space="preserve">Co-PI 4: -#  Months:         </v>
      </c>
      <c r="B21" s="7">
        <f>ROUND((Salary!C19/Salary!D19)*Salary!E19*(1),0)</f>
        <v>0</v>
      </c>
      <c r="C21" s="6">
        <f>IF(AND(Instruction!$B$13="Yes",Salary!$C$19/Salary!$D$19*(1+Salary!$A$2)&gt;Rate!B29/12),ROUND(Rate!B29/12*Salary!F19,0),ROUND((Salary!$C$19/Salary!$D$19)*Salary!F19*(1+Salary!$A$2),0))</f>
        <v>0</v>
      </c>
      <c r="D21" s="6">
        <f>IF(AND(Instruction!$B$13="Yes",Salary!$C$19/Salary!$D$19*(1+Salary!$A$2)^2&gt;Rate!B29/12),ROUND(Rate!B29/12*Salary!G19,0),ROUND((Salary!$C$19/Salary!$D$19)*Salary!G19*(1+Salary!$A$2)^2,0))</f>
        <v>0</v>
      </c>
      <c r="E21" s="6">
        <f>IF(AND(Instruction!$B$13="Yes",Salary!$C$19/Salary!$D$19*(1+Salary!$A$2)^3&gt;Rate!B29/12),ROUND(Rate!B29/12*Salary!H19,0),ROUND((Salary!$C$19/Salary!$D$19)*Salary!H19*(1+Salary!$A$2)^3,0))</f>
        <v>0</v>
      </c>
      <c r="F21" s="6">
        <f>IF(AND(Instruction!$B$13="Yes",Salary!$C$19/Salary!$D$19*(1+Salary!$A$2)^4&gt;Rate!B29/12),ROUND(Rate!B29/12*Salary!I19,0),ROUND((Salary!$C$19/Salary!$D$19)*Salary!I19*(1+Salary!$A$2)^4,0))</f>
        <v>0</v>
      </c>
      <c r="G21" s="134">
        <f t="shared" si="1"/>
        <v>0</v>
      </c>
      <c r="H21" s="42"/>
      <c r="P21" s="1"/>
      <c r="Q21" s="1"/>
      <c r="R21" s="1"/>
      <c r="S21" s="1"/>
      <c r="T21" s="1"/>
      <c r="U21" s="1"/>
      <c r="V21" s="1"/>
      <c r="W21" s="1"/>
      <c r="X21" s="1"/>
      <c r="Y21" s="1"/>
      <c r="Z21" s="1"/>
      <c r="AA21" s="1"/>
      <c r="AB21" s="1"/>
      <c r="AC21" s="1"/>
      <c r="AD21" s="1"/>
      <c r="AE21" s="1"/>
      <c r="AF21" s="1"/>
      <c r="AG21" s="1"/>
      <c r="AH21" s="1"/>
    </row>
    <row r="22" spans="1:34" ht="14.25" hidden="1" customHeight="1" outlineLevel="1" x14ac:dyDescent="0.2">
      <c r="A22" s="2" t="str">
        <f>Salary!A20 &amp; " - # Months: " &amp; Salary!E20 &amp; "  " &amp; Salary!F20 &amp; "  " &amp; Salary!G20 &amp; "  " &amp;Salary!H20 &amp;"  " &amp; Salary!I20 &amp; ""</f>
        <v xml:space="preserve">Co-PI 5: - # Months:         </v>
      </c>
      <c r="B22" s="7">
        <f>ROUND((Salary!C20/Salary!D20)*Salary!E20*(1),0)</f>
        <v>0</v>
      </c>
      <c r="C22" s="6">
        <f>IF(AND(Instruction!$B$13="Yes",Salary!$C$20/Salary!$D$20*(1+Salary!$A$2)&gt;Rate!B29/12),ROUND(Rate!B29/12*Salary!F20,0),ROUND((Salary!$C$20/Salary!$D$20)*Salary!F20*(1+Salary!$A$2),0))</f>
        <v>0</v>
      </c>
      <c r="D22" s="6">
        <f>IF(AND(Instruction!$B$13="Yes",Salary!$C$20/Salary!$D$20*(1+Salary!$A$2)^2&gt;Rate!B29/12),ROUND(Rate!B29/12*Salary!G20,0),ROUND((Salary!$C$20/Salary!$D$20)*Salary!G20*(1+Salary!$A$2)^2,0))</f>
        <v>0</v>
      </c>
      <c r="E22" s="6">
        <f>IF(AND(Instruction!$B$13="Yes",Salary!$C$20/Salary!$D$20*(1+Salary!$A$2)^3&gt;Rate!B29/12),ROUND(Rate!B29/12*Salary!H20,0),ROUND((Salary!$C$20/Salary!$D$20)*Salary!H20*(1+Salary!$A$2)^3,0))</f>
        <v>0</v>
      </c>
      <c r="F22" s="6">
        <f>IF(AND(Instruction!$B$13="Yes",Salary!$C$20/Salary!$D$20*(1+Salary!$A$2)^4&gt;Rate!B29/12),ROUND(Rate!B29/12*Salary!I20,0),ROUND((Salary!$C$20/Salary!$D$20)*Salary!I20*(1+Salary!$A$2)^4,0))</f>
        <v>0</v>
      </c>
      <c r="G22" s="134">
        <f t="shared" ref="G22" si="2">SUM(B22:F22)</f>
        <v>0</v>
      </c>
      <c r="H22" s="42"/>
      <c r="P22" s="1"/>
      <c r="Q22" s="1"/>
      <c r="R22" s="1"/>
      <c r="S22" s="1"/>
      <c r="T22" s="1"/>
      <c r="U22" s="1"/>
      <c r="V22" s="1"/>
      <c r="W22" s="1"/>
      <c r="X22" s="1"/>
      <c r="Y22" s="1"/>
      <c r="Z22" s="1"/>
      <c r="AA22" s="1"/>
      <c r="AB22" s="1"/>
      <c r="AC22" s="1"/>
      <c r="AD22" s="1"/>
      <c r="AE22" s="1"/>
      <c r="AF22" s="1"/>
      <c r="AG22" s="1"/>
      <c r="AH22" s="1"/>
    </row>
    <row r="23" spans="1:34" ht="14.25" customHeight="1" collapsed="1" x14ac:dyDescent="0.2">
      <c r="A23" s="8" t="s">
        <v>11</v>
      </c>
      <c r="B23" s="9">
        <f>SUM(B9:B22)</f>
        <v>0</v>
      </c>
      <c r="C23" s="10">
        <f>SUM(C9:C22)</f>
        <v>0</v>
      </c>
      <c r="D23" s="10">
        <f>SUM(D9:D22)</f>
        <v>0</v>
      </c>
      <c r="E23" s="10">
        <f>SUM(E9:E22)</f>
        <v>0</v>
      </c>
      <c r="F23" s="11">
        <f>SUM(F9:F22)</f>
        <v>0</v>
      </c>
      <c r="G23" s="135">
        <f t="shared" si="1"/>
        <v>0</v>
      </c>
      <c r="H23" s="42"/>
      <c r="P23" s="1"/>
      <c r="Q23" s="1"/>
      <c r="R23" s="1"/>
      <c r="S23" s="1"/>
      <c r="T23" s="1"/>
      <c r="U23" s="1"/>
      <c r="V23" s="1"/>
      <c r="W23" s="1"/>
      <c r="X23" s="1"/>
      <c r="Y23" s="1"/>
      <c r="Z23" s="1"/>
      <c r="AA23" s="1"/>
      <c r="AB23" s="1"/>
      <c r="AC23" s="1"/>
      <c r="AD23" s="1"/>
      <c r="AE23" s="1"/>
      <c r="AF23" s="1"/>
      <c r="AG23" s="1"/>
      <c r="AH23" s="1"/>
    </row>
    <row r="24" spans="1:34" ht="14.25" customHeight="1" x14ac:dyDescent="0.2">
      <c r="A24" s="37" t="s">
        <v>12</v>
      </c>
      <c r="B24" s="5"/>
      <c r="C24" s="6"/>
      <c r="D24" s="6"/>
      <c r="E24" s="6"/>
      <c r="F24" s="6"/>
      <c r="G24" s="134"/>
      <c r="H24" s="42"/>
      <c r="P24" s="1"/>
      <c r="Q24" s="1"/>
      <c r="R24" s="1"/>
      <c r="S24" s="1"/>
      <c r="T24" s="1"/>
      <c r="U24" s="1"/>
      <c r="V24" s="1"/>
      <c r="W24" s="1"/>
      <c r="X24" s="1"/>
      <c r="Y24" s="1"/>
      <c r="Z24" s="1"/>
      <c r="AA24" s="1"/>
      <c r="AB24" s="1"/>
      <c r="AC24" s="1"/>
      <c r="AD24" s="1"/>
      <c r="AE24" s="1"/>
      <c r="AF24" s="1"/>
      <c r="AG24" s="1"/>
      <c r="AH24" s="1"/>
    </row>
    <row r="25" spans="1:34" ht="14.25" customHeight="1" outlineLevel="1" x14ac:dyDescent="0.2">
      <c r="A25" s="12" t="str">
        <f>Salary!A22</f>
        <v>Staff 1 (Replace text with title &amp; name)</v>
      </c>
      <c r="B25" s="7">
        <f>ROUND((Salary!C22/Salary!D22)*Salary!E22*(1),0)</f>
        <v>0</v>
      </c>
      <c r="C25" s="6">
        <f>ROUND((Salary!C22/Salary!D22)*Salary!F22*(1+Salary!A3),0)</f>
        <v>0</v>
      </c>
      <c r="D25" s="6">
        <f>ROUND((Salary!C22/Salary!D22)*Salary!G22*(1+Salary!A3)^2,0)</f>
        <v>0</v>
      </c>
      <c r="E25" s="6">
        <f>ROUND((Salary!C22/Salary!D22)*Salary!H22*(1+Salary!A3)^3,0)</f>
        <v>0</v>
      </c>
      <c r="F25" s="13">
        <f>ROUND((Salary!C22/Salary!D22)*Salary!I22*(1+Salary!A3)^4,0)</f>
        <v>0</v>
      </c>
      <c r="G25" s="134">
        <f t="shared" ref="G25:G43" si="3">SUM(B25:F25)</f>
        <v>0</v>
      </c>
      <c r="H25" s="42"/>
      <c r="P25" s="1"/>
      <c r="Q25" s="1"/>
      <c r="R25" s="1"/>
      <c r="S25" s="1"/>
      <c r="T25" s="1"/>
      <c r="U25" s="1"/>
      <c r="V25" s="1"/>
      <c r="W25" s="1"/>
      <c r="X25" s="1"/>
      <c r="Y25" s="1"/>
      <c r="Z25" s="1"/>
      <c r="AA25" s="1"/>
      <c r="AB25" s="1"/>
      <c r="AC25" s="1"/>
      <c r="AD25" s="1"/>
      <c r="AE25" s="1"/>
      <c r="AF25" s="1"/>
      <c r="AG25" s="1"/>
      <c r="AH25" s="1"/>
    </row>
    <row r="26" spans="1:34" ht="14.25" hidden="1" customHeight="1" outlineLevel="1" x14ac:dyDescent="0.2">
      <c r="A26" s="12" t="str">
        <f>Salary!A23</f>
        <v xml:space="preserve">Staff 2 </v>
      </c>
      <c r="B26" s="7">
        <f>ROUND((Salary!C23/Salary!D23)*Salary!E23*(1),0)</f>
        <v>0</v>
      </c>
      <c r="C26" s="6">
        <f>ROUND((Salary!C23/Salary!D23)*Salary!F23*(1+Salary!A3),0)</f>
        <v>0</v>
      </c>
      <c r="D26" s="6">
        <f>ROUND((Salary!C23/Salary!D23)*Salary!G23*(1+Salary!A3)^2,0)</f>
        <v>0</v>
      </c>
      <c r="E26" s="6">
        <f>ROUND((Salary!C23/Salary!D23)*Salary!H23*(1+Salary!A3)^3,0)</f>
        <v>0</v>
      </c>
      <c r="F26" s="13">
        <f>ROUND((Salary!C23/Salary!D23)*Salary!I23*(1+Salary!A3)^4,0)</f>
        <v>0</v>
      </c>
      <c r="G26" s="134">
        <f t="shared" si="3"/>
        <v>0</v>
      </c>
      <c r="H26" s="42"/>
      <c r="P26" s="1"/>
      <c r="Q26" s="1"/>
      <c r="R26" s="1"/>
      <c r="S26" s="1"/>
      <c r="T26" s="1"/>
      <c r="U26" s="1"/>
      <c r="V26" s="1"/>
      <c r="W26" s="1"/>
      <c r="X26" s="1"/>
      <c r="Y26" s="1"/>
      <c r="Z26" s="1"/>
      <c r="AA26" s="1"/>
      <c r="AB26" s="1"/>
      <c r="AC26" s="1"/>
      <c r="AD26" s="1"/>
      <c r="AE26" s="1"/>
      <c r="AF26" s="1"/>
      <c r="AG26" s="1"/>
      <c r="AH26" s="1"/>
    </row>
    <row r="27" spans="1:34" ht="14.25" hidden="1" customHeight="1" outlineLevel="1" x14ac:dyDescent="0.2">
      <c r="A27" s="12" t="str">
        <f>Salary!A24</f>
        <v xml:space="preserve">Staff 3 </v>
      </c>
      <c r="B27" s="7">
        <f>ROUND((Salary!C24/Salary!D24)*Salary!E24*(1),0)</f>
        <v>0</v>
      </c>
      <c r="C27" s="6">
        <f>ROUND((Salary!C24/Salary!D24)*Salary!F24*(1+Salary!A3),0)</f>
        <v>0</v>
      </c>
      <c r="D27" s="6">
        <f>ROUND((Salary!C24/Salary!D24)*Salary!G24*(1+Salary!A3)^2,0)</f>
        <v>0</v>
      </c>
      <c r="E27" s="6">
        <f>ROUND((Salary!C24/Salary!D24)*Salary!H24*(1+Salary!A3)^3,0)</f>
        <v>0</v>
      </c>
      <c r="F27" s="13">
        <f>ROUND((Salary!C24/Salary!D24)*Salary!I24*(1+Salary!A3)^4,0)</f>
        <v>0</v>
      </c>
      <c r="G27" s="134">
        <f t="shared" si="3"/>
        <v>0</v>
      </c>
      <c r="H27" s="42"/>
      <c r="P27" s="1"/>
      <c r="Q27" s="1"/>
      <c r="R27" s="1"/>
      <c r="S27" s="1"/>
      <c r="T27" s="1"/>
      <c r="U27" s="1"/>
      <c r="V27" s="1"/>
      <c r="W27" s="1"/>
      <c r="X27" s="1"/>
      <c r="Y27" s="1"/>
      <c r="Z27" s="1"/>
      <c r="AA27" s="1"/>
      <c r="AB27" s="1"/>
      <c r="AC27" s="1"/>
      <c r="AD27" s="1"/>
      <c r="AE27" s="1"/>
      <c r="AF27" s="1"/>
      <c r="AG27" s="1"/>
      <c r="AH27" s="1"/>
    </row>
    <row r="28" spans="1:34" ht="14.25" hidden="1" customHeight="1" outlineLevel="1" x14ac:dyDescent="0.2">
      <c r="A28" s="12" t="str">
        <f>Salary!A25</f>
        <v xml:space="preserve">Staff 4 </v>
      </c>
      <c r="B28" s="7">
        <f>ROUND((Salary!C25/Salary!D25)*Salary!E25*(1),0)</f>
        <v>0</v>
      </c>
      <c r="C28" s="6">
        <f>ROUND((Salary!C25/Salary!D25)*Salary!F25*(1+Salary!A3),0)</f>
        <v>0</v>
      </c>
      <c r="D28" s="6">
        <f>ROUND((Salary!C25/Salary!D25)*Salary!G25*(1+Salary!A3)^2,0)</f>
        <v>0</v>
      </c>
      <c r="E28" s="6">
        <f>ROUND((Salary!C25/Salary!D25)*Salary!H25*(1+Salary!A3)^3,0)</f>
        <v>0</v>
      </c>
      <c r="F28" s="13">
        <f>ROUND((Salary!C25/Salary!D25)*Salary!I25*(1+Salary!A3)^4,0)</f>
        <v>0</v>
      </c>
      <c r="G28" s="134">
        <f t="shared" si="3"/>
        <v>0</v>
      </c>
      <c r="H28" s="42"/>
      <c r="P28" s="1"/>
      <c r="Q28" s="1"/>
      <c r="R28" s="1"/>
      <c r="S28" s="1"/>
      <c r="T28" s="1"/>
      <c r="U28" s="1"/>
      <c r="V28" s="1"/>
      <c r="W28" s="1"/>
      <c r="X28" s="1"/>
      <c r="Y28" s="1"/>
      <c r="Z28" s="1"/>
      <c r="AA28" s="1"/>
      <c r="AB28" s="1"/>
      <c r="AC28" s="1"/>
      <c r="AD28" s="1"/>
      <c r="AE28" s="1"/>
      <c r="AF28" s="1"/>
      <c r="AG28" s="1"/>
      <c r="AH28" s="1"/>
    </row>
    <row r="29" spans="1:34" ht="14.25" hidden="1" customHeight="1" outlineLevel="1" x14ac:dyDescent="0.2">
      <c r="A29" s="12" t="str">
        <f>Salary!A26</f>
        <v>Staff 5</v>
      </c>
      <c r="B29" s="7">
        <f>ROUND((Salary!C26/Salary!D26)*Salary!E26*(1),0)</f>
        <v>0</v>
      </c>
      <c r="C29" s="6">
        <f>ROUND((Salary!C26/Salary!D26)*Salary!F26*(1+Salary!A3),0)</f>
        <v>0</v>
      </c>
      <c r="D29" s="6">
        <f>ROUND((Salary!C26/Salary!D26)*Salary!G26*(1+Salary!A3)^2,0)</f>
        <v>0</v>
      </c>
      <c r="E29" s="6">
        <f>ROUND((Salary!C26/Salary!D26)*Salary!H26*(1+Salary!A3)^3,0)</f>
        <v>0</v>
      </c>
      <c r="F29" s="13">
        <f>ROUND((Salary!C26/Salary!D26)*Salary!I26*(1+Salary!A3)^4,0)</f>
        <v>0</v>
      </c>
      <c r="G29" s="134">
        <f t="shared" si="3"/>
        <v>0</v>
      </c>
      <c r="H29" s="42"/>
      <c r="P29" s="1"/>
      <c r="Q29" s="1"/>
      <c r="R29" s="1"/>
      <c r="S29" s="1"/>
      <c r="T29" s="1"/>
      <c r="U29" s="1"/>
      <c r="V29" s="1"/>
      <c r="W29" s="1"/>
      <c r="X29" s="1"/>
      <c r="Y29" s="1"/>
      <c r="Z29" s="1"/>
      <c r="AA29" s="1"/>
      <c r="AB29" s="1"/>
      <c r="AC29" s="1"/>
      <c r="AD29" s="1"/>
      <c r="AE29" s="1"/>
      <c r="AF29" s="1"/>
      <c r="AG29" s="1"/>
      <c r="AH29" s="1"/>
    </row>
    <row r="30" spans="1:34" ht="14.25" customHeight="1" outlineLevel="1" x14ac:dyDescent="0.2">
      <c r="A30" s="12" t="str">
        <f>Salary!A27</f>
        <v>Post-doc 1</v>
      </c>
      <c r="B30" s="7">
        <f>ROUND((Salary!C27/Salary!D27)*Salary!E27*(1),0)</f>
        <v>0</v>
      </c>
      <c r="C30" s="6">
        <f>ROUND((Salary!C27/Salary!D27)*Salary!F27*(1+Salary!A3),0)</f>
        <v>0</v>
      </c>
      <c r="D30" s="6">
        <f>ROUND((Salary!C27/Salary!D27)*Salary!G27*(1+Salary!A3)^2,0)</f>
        <v>0</v>
      </c>
      <c r="E30" s="6">
        <f>ROUND((Salary!C27/Salary!D27)*Salary!H27*(1+Salary!A3)^3,0)</f>
        <v>0</v>
      </c>
      <c r="F30" s="13">
        <f>ROUND((Salary!C27/Salary!D27)*Salary!I27*(1+Salary!A3)^4,0)</f>
        <v>0</v>
      </c>
      <c r="G30" s="134">
        <f t="shared" ref="G30" si="4">SUM(B30:F30)</f>
        <v>0</v>
      </c>
      <c r="H30" s="42"/>
      <c r="P30" s="1"/>
      <c r="Q30" s="1"/>
      <c r="R30" s="1"/>
      <c r="S30" s="1"/>
      <c r="T30" s="1"/>
      <c r="U30" s="1"/>
      <c r="V30" s="1"/>
      <c r="W30" s="1"/>
      <c r="X30" s="1"/>
      <c r="Y30" s="1"/>
      <c r="Z30" s="1"/>
      <c r="AA30" s="1"/>
      <c r="AB30" s="1"/>
      <c r="AC30" s="1"/>
      <c r="AD30" s="1"/>
      <c r="AE30" s="1"/>
      <c r="AF30" s="1"/>
      <c r="AG30" s="1"/>
      <c r="AH30" s="1"/>
    </row>
    <row r="31" spans="1:34" ht="14.25" hidden="1" customHeight="1" outlineLevel="1" x14ac:dyDescent="0.2">
      <c r="A31" s="12" t="str">
        <f>Salary!A28</f>
        <v>Post-doc 2</v>
      </c>
      <c r="B31" s="7">
        <f>ROUND((Salary!C28/Salary!D28)*Salary!E28*(1),0)</f>
        <v>0</v>
      </c>
      <c r="C31" s="6">
        <f>ROUND((Salary!C28/Salary!D28)*Salary!F28*(1+Salary!A3),0)</f>
        <v>0</v>
      </c>
      <c r="D31" s="6">
        <f>ROUND((Salary!C28/Salary!D28)*Salary!G28*(1+Salary!A3)^2,0)</f>
        <v>0</v>
      </c>
      <c r="E31" s="6">
        <f>ROUND((Salary!C28/Salary!D28)*Salary!H28*(1+Salary!A3)^3,0)</f>
        <v>0</v>
      </c>
      <c r="F31" s="13">
        <f>ROUND((Salary!C28/Salary!D28)*Salary!I28*(1+Salary!A3)^4,0)</f>
        <v>0</v>
      </c>
      <c r="G31" s="134">
        <f t="shared" ref="G31:G32" si="5">SUM(B31:F31)</f>
        <v>0</v>
      </c>
      <c r="H31" s="42"/>
      <c r="P31" s="1"/>
      <c r="Q31" s="1"/>
      <c r="R31" s="1"/>
      <c r="S31" s="1"/>
      <c r="T31" s="1"/>
      <c r="U31" s="1"/>
      <c r="V31" s="1"/>
      <c r="W31" s="1"/>
      <c r="X31" s="1"/>
      <c r="Y31" s="1"/>
      <c r="Z31" s="1"/>
      <c r="AA31" s="1"/>
      <c r="AB31" s="1"/>
      <c r="AC31" s="1"/>
      <c r="AD31" s="1"/>
      <c r="AE31" s="1"/>
      <c r="AF31" s="1"/>
      <c r="AG31" s="1"/>
      <c r="AH31" s="1"/>
    </row>
    <row r="32" spans="1:34" ht="14.25" hidden="1" customHeight="1" outlineLevel="1" x14ac:dyDescent="0.2">
      <c r="A32" s="12" t="str">
        <f>Salary!A29</f>
        <v>Post-doc 3</v>
      </c>
      <c r="B32" s="7">
        <f>ROUND((Salary!C29/Salary!D29)*Salary!E29*(1),0)</f>
        <v>0</v>
      </c>
      <c r="C32" s="6">
        <f>ROUND((Salary!C29/Salary!D29)*Salary!F29*(1+Salary!A3),0)</f>
        <v>0</v>
      </c>
      <c r="D32" s="6">
        <f>ROUND((Salary!C29/Salary!D29)*Salary!G29*(1+Salary!A3)^2,0)</f>
        <v>0</v>
      </c>
      <c r="E32" s="6">
        <f>ROUND((Salary!C29/Salary!D29)*Salary!H29*(1+Salary!A3)^3,0)</f>
        <v>0</v>
      </c>
      <c r="F32" s="13">
        <f>ROUND((Salary!C29/Salary!D29)*Salary!I29*(1+Salary!A3)^4,0)</f>
        <v>0</v>
      </c>
      <c r="G32" s="134">
        <f t="shared" si="5"/>
        <v>0</v>
      </c>
      <c r="H32" s="42"/>
      <c r="P32" s="1"/>
      <c r="Q32" s="1"/>
      <c r="R32" s="1"/>
      <c r="S32" s="1"/>
      <c r="T32" s="1"/>
      <c r="U32" s="1"/>
      <c r="V32" s="1"/>
      <c r="W32" s="1"/>
      <c r="X32" s="1"/>
      <c r="Y32" s="1"/>
      <c r="Z32" s="1"/>
      <c r="AA32" s="1"/>
      <c r="AB32" s="1"/>
      <c r="AC32" s="1"/>
      <c r="AD32" s="1"/>
      <c r="AE32" s="1"/>
      <c r="AF32" s="1"/>
      <c r="AG32" s="1"/>
      <c r="AH32" s="1"/>
    </row>
    <row r="33" spans="1:34" ht="14.25" customHeight="1" x14ac:dyDescent="0.2">
      <c r="A33" s="12" t="str">
        <f>Salary!A33</f>
        <v>GRA Student 1</v>
      </c>
      <c r="B33" s="7">
        <f>Salary!B33</f>
        <v>0</v>
      </c>
      <c r="C33" s="14">
        <f>Salary!C33</f>
        <v>0</v>
      </c>
      <c r="D33" s="14">
        <f>Salary!D33</f>
        <v>0</v>
      </c>
      <c r="E33" s="14">
        <f>Salary!E33</f>
        <v>0</v>
      </c>
      <c r="F33" s="14">
        <f>Salary!F33</f>
        <v>0</v>
      </c>
      <c r="G33" s="134">
        <f t="shared" si="3"/>
        <v>0</v>
      </c>
      <c r="H33" s="42"/>
      <c r="P33" s="1"/>
      <c r="Q33" s="1"/>
      <c r="R33" s="1"/>
      <c r="S33" s="1"/>
      <c r="T33" s="1"/>
      <c r="U33" s="1"/>
      <c r="V33" s="1"/>
      <c r="W33" s="1"/>
      <c r="X33" s="1"/>
      <c r="Y33" s="1"/>
      <c r="Z33" s="1"/>
      <c r="AA33" s="1"/>
      <c r="AB33" s="1"/>
      <c r="AC33" s="1"/>
      <c r="AD33" s="1"/>
      <c r="AE33" s="1"/>
      <c r="AF33" s="1"/>
      <c r="AG33" s="1"/>
      <c r="AH33" s="1"/>
    </row>
    <row r="34" spans="1:34" ht="14.25" customHeight="1" outlineLevel="1" x14ac:dyDescent="0.2">
      <c r="A34" s="12" t="str">
        <f>Salary!A34</f>
        <v>GRA Student 2</v>
      </c>
      <c r="B34" s="7">
        <f>Salary!B34</f>
        <v>0</v>
      </c>
      <c r="C34" s="14">
        <f>Salary!C34</f>
        <v>0</v>
      </c>
      <c r="D34" s="14">
        <f>Salary!D34</f>
        <v>0</v>
      </c>
      <c r="E34" s="14">
        <f>Salary!E34</f>
        <v>0</v>
      </c>
      <c r="F34" s="14">
        <f>Salary!F34</f>
        <v>0</v>
      </c>
      <c r="G34" s="134">
        <f t="shared" si="3"/>
        <v>0</v>
      </c>
      <c r="H34" s="42"/>
      <c r="P34" s="1"/>
      <c r="Q34" s="1"/>
      <c r="R34" s="1"/>
      <c r="S34" s="1"/>
      <c r="T34" s="1"/>
      <c r="U34" s="1"/>
      <c r="V34" s="1"/>
      <c r="W34" s="1"/>
      <c r="X34" s="1"/>
      <c r="Y34" s="1"/>
      <c r="Z34" s="1"/>
      <c r="AA34" s="1"/>
      <c r="AB34" s="1"/>
      <c r="AC34" s="1"/>
      <c r="AD34" s="1"/>
      <c r="AE34" s="1"/>
      <c r="AF34" s="1"/>
      <c r="AG34" s="1"/>
      <c r="AH34" s="1"/>
    </row>
    <row r="35" spans="1:34" ht="14.25" customHeight="1" outlineLevel="1" x14ac:dyDescent="0.2">
      <c r="A35" s="12" t="str">
        <f>Salary!A35</f>
        <v>GRA Student 3</v>
      </c>
      <c r="B35" s="7">
        <f>Salary!B35</f>
        <v>0</v>
      </c>
      <c r="C35" s="14">
        <f>Salary!C35</f>
        <v>0</v>
      </c>
      <c r="D35" s="14">
        <f>Salary!D35</f>
        <v>0</v>
      </c>
      <c r="E35" s="14">
        <f>Salary!E35</f>
        <v>0</v>
      </c>
      <c r="F35" s="14">
        <f>Salary!F35</f>
        <v>0</v>
      </c>
      <c r="G35" s="134">
        <f t="shared" si="3"/>
        <v>0</v>
      </c>
      <c r="H35" s="42"/>
      <c r="P35" s="1"/>
      <c r="Q35" s="1"/>
      <c r="R35" s="1"/>
      <c r="S35" s="1"/>
      <c r="T35" s="1"/>
      <c r="U35" s="1"/>
      <c r="V35" s="1"/>
      <c r="W35" s="1"/>
      <c r="X35" s="1"/>
      <c r="Y35" s="1"/>
      <c r="Z35" s="1"/>
      <c r="AA35" s="1"/>
      <c r="AB35" s="1"/>
      <c r="AC35" s="1"/>
      <c r="AD35" s="1"/>
      <c r="AE35" s="1"/>
      <c r="AF35" s="1"/>
      <c r="AG35" s="1"/>
      <c r="AH35" s="1"/>
    </row>
    <row r="36" spans="1:34" ht="14.25" customHeight="1" outlineLevel="1" x14ac:dyDescent="0.2">
      <c r="A36" s="12" t="str">
        <f>Salary!A36</f>
        <v>GRA Student 4</v>
      </c>
      <c r="B36" s="7">
        <f>Salary!B36</f>
        <v>0</v>
      </c>
      <c r="C36" s="14">
        <f>Salary!C36</f>
        <v>0</v>
      </c>
      <c r="D36" s="14">
        <f>Salary!D36</f>
        <v>0</v>
      </c>
      <c r="E36" s="14">
        <f>Salary!E36</f>
        <v>0</v>
      </c>
      <c r="F36" s="14">
        <f>Salary!F36</f>
        <v>0</v>
      </c>
      <c r="G36" s="134">
        <f t="shared" ref="G36" si="6">SUM(B36:F36)</f>
        <v>0</v>
      </c>
      <c r="H36" s="42"/>
      <c r="P36" s="1"/>
      <c r="Q36" s="1"/>
      <c r="R36" s="1"/>
      <c r="S36" s="1"/>
      <c r="T36" s="1"/>
      <c r="U36" s="1"/>
      <c r="V36" s="1"/>
      <c r="W36" s="1"/>
      <c r="X36" s="1"/>
      <c r="Y36" s="1"/>
      <c r="Z36" s="1"/>
      <c r="AA36" s="1"/>
      <c r="AB36" s="1"/>
      <c r="AC36" s="1"/>
      <c r="AD36" s="1"/>
      <c r="AE36" s="1"/>
      <c r="AF36" s="1"/>
      <c r="AG36" s="1"/>
      <c r="AH36" s="1"/>
    </row>
    <row r="37" spans="1:34" ht="14.25" customHeight="1" outlineLevel="1" x14ac:dyDescent="0.2">
      <c r="A37" s="12" t="s">
        <v>227</v>
      </c>
      <c r="B37" s="150">
        <f>(Salary!C45*Salary!D45*Salary!E45)+(Salary!C46*Salary!D46*Salary!E46)+(Salary!C47*Salary!D47*Salary!E47)+(Salary!C48*Salary!D48*Salary!E48)+(Salary!C49*Salary!D49*Salary!E49)</f>
        <v>0</v>
      </c>
      <c r="C37" s="63">
        <f>(Salary!C45*Salary!D45*Salary!F45)+(Salary!C46*Salary!D46*Salary!F46)+(Salary!C47*Salary!D47*Salary!F47)+(Salary!C48*Salary!D48*Salary!F48)+(Salary!C49*Salary!D49*Salary!F49)+(Salary!A4*Salary!D45*Salary!F45)+(Salary!A4*Salary!D46*Salary!F46)+(Salary!A4*Salary!D47*Salary!F47)+(Salary!A4*Salary!D48*Salary!F48)+(Salary!A4*Salary!D49*Salary!F49)</f>
        <v>0</v>
      </c>
      <c r="D37" s="43">
        <f>(Salary!C45*Salary!D45*Salary!G45)+(Salary!C46*Salary!D46*Salary!G46)+(Salary!C47*Salary!D47*Salary!G47)+(Salary!C48*Salary!D48*Salary!G48)+(Salary!C49*Salary!D49*Salary!G49)+2*((Salary!A4*Salary!D45*Salary!G45)+(Salary!A4*Salary!D46*Salary!G46)+(Salary!A4*Salary!D47*Salary!G47)+(Salary!A4*Salary!D48*Salary!G48)+(Salary!A4*Salary!D49*Salary!G49))</f>
        <v>0</v>
      </c>
      <c r="E37" s="6">
        <f>(Salary!C45*Salary!D45*Salary!H45)+(Salary!C46*Salary!D46*Salary!H46)+(Salary!C47*Salary!D47*Salary!H47)+(Salary!C48*Salary!D48*Salary!H48)+(Salary!C49*Salary!D49*Salary!H49)+3*((Salary!A4*Salary!D45*Salary!H45)+(Salary!A4*Salary!D46*Salary!H46)+(Salary!A4*Salary!D47*Salary!H47)+(Salary!A4*Salary!D48*Salary!H48)+(Salary!A4*Salary!D49*Salary!H49))</f>
        <v>0</v>
      </c>
      <c r="F37" s="43">
        <f>(Salary!C45*Salary!D45*Salary!I45)+(Salary!C46*Salary!D46*Salary!I46)+(Salary!C47*Salary!D47*Salary!I47)+(Salary!C48*Salary!D48*Salary!I48)+(Salary!C49*Salary!D49*Salary!I49)+4*((Salary!A4*Salary!D45*Salary!I45)+(Salary!A4*Salary!D46*Salary!I46)+(Salary!A4*Salary!D47*Salary!I47)+(Salary!A4*Salary!D48*Salary!I48)+(Salary!A4*Salary!D49*Salary!I49))</f>
        <v>0</v>
      </c>
      <c r="G37" s="134">
        <f t="shared" si="3"/>
        <v>0</v>
      </c>
      <c r="H37" s="42"/>
      <c r="P37" s="1"/>
      <c r="Q37" s="1"/>
      <c r="R37" s="1"/>
      <c r="S37" s="1"/>
      <c r="T37" s="1"/>
      <c r="U37" s="1"/>
      <c r="V37" s="1"/>
      <c r="W37" s="1"/>
      <c r="X37" s="1"/>
      <c r="Y37" s="1"/>
      <c r="Z37" s="1"/>
      <c r="AA37" s="1"/>
      <c r="AB37" s="1"/>
      <c r="AC37" s="1"/>
      <c r="AD37" s="1"/>
      <c r="AE37" s="1"/>
      <c r="AF37" s="1"/>
      <c r="AG37" s="1"/>
      <c r="AH37" s="1"/>
    </row>
    <row r="38" spans="1:34" ht="14.25" customHeight="1" x14ac:dyDescent="0.2">
      <c r="A38" s="15" t="s">
        <v>203</v>
      </c>
      <c r="B38" s="64">
        <f>(Salary!B53*Salary!C53*Salary!D53*Salary!E53)+(Salary!B54*Salary!C54*Salary!D54*Salary!E54)+(Salary!B55*Salary!C55*Salary!D55*Salary!E55)+(Salary!B56*Salary!C56*Salary!D56*Salary!E56)+(Salary!B57*Salary!C57*Salary!D57*Salary!E57)</f>
        <v>0</v>
      </c>
      <c r="C38" s="62">
        <f>(Salary!B53*Salary!C53*Salary!D53*Salary!F53)+(Salary!B54*Salary!C54*Salary!D54*Salary!F54)+(Salary!B55*Salary!C55*Salary!D55*Salary!F55)+(Salary!B56*Salary!C56*Salary!D56*Salary!F56)+(Salary!B57*Salary!C57*Salary!D57*Salary!F57)+(Salary!A4*Salary!B53*Salary!D53*Salary!F53)+(Salary!A4*Salary!B54*Salary!D54*Salary!F54)+(Salary!A4*Salary!B55*Salary!D55*Salary!F55)+(Salary!A4*Salary!B56*Salary!D56*Salary!F56)+(Salary!A4*Salary!B57*Salary!D57*Salary!F57)</f>
        <v>0</v>
      </c>
      <c r="D38" s="62">
        <f>(Salary!B53*Salary!C53*Salary!D53*Salary!G53)+(Salary!B54*Salary!C54*Salary!D54*Salary!G54)+(Salary!B55*Salary!C55*Salary!D55*Salary!G55)+(Salary!B56*Salary!C56*Salary!D56*Salary!G56)+(Salary!B57*Salary!C57*Salary!D57*Salary!G57)+2*((Salary!A4*Salary!B53*Salary!D53*Salary!G53)+(Salary!A4*Salary!B54*Salary!D54*Salary!G54)+(Salary!A4*Salary!B55*Salary!D55*Salary!G55)+(Salary!A4*Salary!B56*Salary!D56*Salary!G56)+(Salary!A4*Salary!B57*Salary!D57*Salary!G57))</f>
        <v>0</v>
      </c>
      <c r="E38" s="485">
        <f>(Salary!B53*Salary!C53*Salary!D53*Salary!H53)+(Salary!B54*Salary!C54*Salary!D54*Salary!H54)+(Salary!B55*Salary!C55*Salary!D55*Salary!H55)+(Salary!B56*Salary!C56*Salary!D56*Salary!H56)+(Salary!B57*Salary!C57*Salary!D57*Salary!H57)+3*((Salary!A4*Salary!B53*Salary!D53*Salary!H53)+(Salary!A4*Salary!B54*Salary!D54*Salary!H54)+(Salary!A4*Salary!B55*Salary!D55*Salary!H55)+(Salary!A4*Salary!B56*Salary!D56*Salary!H56)+(Salary!A4*Salary!B57*Salary!D57*Salary!H57))</f>
        <v>0</v>
      </c>
      <c r="F38" s="485">
        <f>(Salary!B53*Salary!C53*Salary!D53*Salary!I53)+(Salary!B54*Salary!C54*Salary!D54*Salary!I54)+(Salary!B55*Salary!C55*Salary!D55*Salary!I55)+(Salary!B56*Salary!C56*Salary!D56*Salary!I56)+(Salary!B57*Salary!C57*Salary!D57*Salary!I57)+4*((Salary!A4*Salary!B53*Salary!D53*Salary!I53)+(Salary!A4*Salary!B54*Salary!D54*Salary!I54)+(Salary!A4*Salary!B55*Salary!D55*Salary!I55)+(Salary!A4*Salary!B56*Salary!D56*Salary!I56)+(Salary!A4*Salary!B57*Salary!D57*Salary!I57))</f>
        <v>0</v>
      </c>
      <c r="G38" s="134">
        <f t="shared" si="3"/>
        <v>0</v>
      </c>
      <c r="H38" s="42"/>
      <c r="P38" s="1"/>
      <c r="Q38" s="1"/>
      <c r="R38" s="1"/>
      <c r="S38" s="1"/>
      <c r="T38" s="1"/>
      <c r="U38" s="1"/>
      <c r="V38" s="1"/>
      <c r="W38" s="1"/>
      <c r="X38" s="1"/>
      <c r="Y38" s="1"/>
      <c r="Z38" s="1"/>
      <c r="AA38" s="1"/>
      <c r="AB38" s="1"/>
      <c r="AC38" s="1"/>
      <c r="AD38" s="1"/>
      <c r="AE38" s="1"/>
      <c r="AF38" s="1"/>
      <c r="AG38" s="1"/>
      <c r="AH38" s="1"/>
    </row>
    <row r="39" spans="1:34" ht="14.25" customHeight="1" x14ac:dyDescent="0.2">
      <c r="A39" s="16" t="s">
        <v>13</v>
      </c>
      <c r="B39" s="17">
        <f>SUM(B24:B38)</f>
        <v>0</v>
      </c>
      <c r="C39" s="18">
        <f>SUM(C24:C38)</f>
        <v>0</v>
      </c>
      <c r="D39" s="18">
        <f>SUM(D24:D38)</f>
        <v>0</v>
      </c>
      <c r="E39" s="18">
        <f>SUM(E24:E38)</f>
        <v>0</v>
      </c>
      <c r="F39" s="18">
        <f>SUM(F24:F38)</f>
        <v>0</v>
      </c>
      <c r="G39" s="136">
        <f t="shared" si="3"/>
        <v>0</v>
      </c>
      <c r="H39" s="42"/>
      <c r="P39" s="1"/>
      <c r="Q39" s="1"/>
      <c r="R39" s="1"/>
      <c r="S39" s="1"/>
      <c r="T39" s="1"/>
      <c r="U39" s="1"/>
      <c r="V39" s="1"/>
      <c r="W39" s="1"/>
      <c r="X39" s="1"/>
      <c r="Y39" s="1"/>
      <c r="Z39" s="1"/>
      <c r="AA39" s="1"/>
      <c r="AB39" s="1"/>
      <c r="AC39" s="1"/>
      <c r="AD39" s="1"/>
      <c r="AE39" s="1"/>
      <c r="AF39" s="1"/>
      <c r="AG39" s="1"/>
      <c r="AH39" s="1"/>
    </row>
    <row r="40" spans="1:34" ht="14.25" customHeight="1" x14ac:dyDescent="0.2">
      <c r="A40" s="16" t="s">
        <v>14</v>
      </c>
      <c r="B40" s="17">
        <f>B23+B39</f>
        <v>0</v>
      </c>
      <c r="C40" s="18">
        <f>C23+C39</f>
        <v>0</v>
      </c>
      <c r="D40" s="18">
        <f>D23+D39</f>
        <v>0</v>
      </c>
      <c r="E40" s="18">
        <f>E23+E39</f>
        <v>0</v>
      </c>
      <c r="F40" s="18">
        <f>F23+F39</f>
        <v>0</v>
      </c>
      <c r="G40" s="137">
        <f t="shared" si="3"/>
        <v>0</v>
      </c>
      <c r="H40" s="42"/>
      <c r="P40" s="1"/>
      <c r="Q40" s="1"/>
      <c r="R40" s="1"/>
      <c r="S40" s="1"/>
      <c r="T40" s="1"/>
      <c r="U40" s="1"/>
      <c r="V40" s="1"/>
      <c r="W40" s="1"/>
      <c r="X40" s="1"/>
      <c r="Y40" s="1"/>
      <c r="Z40" s="1"/>
      <c r="AA40" s="1"/>
      <c r="AB40" s="1"/>
      <c r="AC40" s="1"/>
      <c r="AD40" s="1"/>
      <c r="AE40" s="1"/>
      <c r="AF40" s="1"/>
      <c r="AG40" s="1"/>
      <c r="AH40" s="1"/>
    </row>
    <row r="41" spans="1:34" ht="14.25" customHeight="1" x14ac:dyDescent="0.2">
      <c r="A41" s="12" t="str">
        <f>"Fringe Benefits - " &amp; Instruction!B7</f>
        <v>Fringe Benefits - Non-Federal</v>
      </c>
      <c r="B41" s="5"/>
      <c r="C41" s="6"/>
      <c r="D41" s="6"/>
      <c r="E41" s="6"/>
      <c r="F41" s="6"/>
      <c r="G41" s="134"/>
      <c r="H41" s="42"/>
      <c r="P41" s="1"/>
      <c r="Q41" s="1"/>
      <c r="R41" s="1"/>
      <c r="S41" s="1"/>
      <c r="T41" s="1"/>
      <c r="U41" s="1"/>
      <c r="V41" s="1"/>
      <c r="W41" s="1"/>
      <c r="X41" s="1"/>
      <c r="Y41" s="1"/>
      <c r="Z41" s="1"/>
      <c r="AA41" s="1"/>
      <c r="AB41" s="1"/>
      <c r="AC41" s="1"/>
      <c r="AD41" s="1"/>
      <c r="AE41" s="1"/>
      <c r="AF41" s="1"/>
      <c r="AG41" s="1"/>
      <c r="AH41" s="1"/>
    </row>
    <row r="42" spans="1:34" ht="28.5" customHeight="1" x14ac:dyDescent="0.2">
      <c r="A42" s="446" t="str">
        <f>"Yr 1: "&amp;" AY/CY: "&amp;Instruction!E5*100&amp;"%"&amp;", Summer: "&amp;Instruction!F5*100&amp;"% "</f>
        <v xml:space="preserve">Yr 1:  AY/CY: 36.6%, Summer: 8.6% </v>
      </c>
      <c r="B42" s="32">
        <f>ROUND(Instruction!E5*(SUM(B10:B15)+SUM(B25:B32))+Instruction!F5*(SUM(B17:B22)),0)</f>
        <v>0</v>
      </c>
      <c r="C42" s="33">
        <f>ROUND(Instruction!E8*(SUM(C10:C15)+SUM(C25:C32))+Instruction!F8*(SUM(C17:C22)),0)</f>
        <v>0</v>
      </c>
      <c r="D42" s="33">
        <f>ROUND(Instruction!E8*(SUM(D10:D15)+SUM(D25:D32))+Instruction!F8*(SUM(D17:D22)),0)</f>
        <v>0</v>
      </c>
      <c r="E42" s="31">
        <f>ROUND(Instruction!E8*(SUM(E10:E15)+SUM(E25:E32))+Instruction!F8*(SUM(E17:E22)),0)</f>
        <v>0</v>
      </c>
      <c r="F42" s="33">
        <f>ROUND(Instruction!E8*(SUM(F10:F15)+SUM(F25:F32))+Instruction!F8*(SUM(F17:F22)),0)</f>
        <v>0</v>
      </c>
      <c r="G42" s="138">
        <f t="shared" si="3"/>
        <v>0</v>
      </c>
      <c r="H42" s="42"/>
      <c r="P42" s="1"/>
      <c r="Q42" s="1"/>
      <c r="R42" s="1"/>
      <c r="S42" s="1"/>
      <c r="T42" s="1"/>
      <c r="U42" s="1"/>
      <c r="V42" s="1"/>
      <c r="W42" s="1"/>
      <c r="X42" s="1"/>
      <c r="Y42" s="1"/>
      <c r="Z42" s="1"/>
      <c r="AA42" s="1"/>
      <c r="AB42" s="1"/>
      <c r="AC42" s="1"/>
      <c r="AD42" s="1"/>
      <c r="AE42" s="1"/>
      <c r="AF42" s="1"/>
      <c r="AG42" s="1"/>
      <c r="AH42" s="1"/>
    </row>
    <row r="43" spans="1:34" ht="14.25" customHeight="1" x14ac:dyDescent="0.2">
      <c r="A43" s="19" t="s">
        <v>15</v>
      </c>
      <c r="B43" s="17">
        <f>B40+B42</f>
        <v>0</v>
      </c>
      <c r="C43" s="34">
        <f>C40+C42</f>
        <v>0</v>
      </c>
      <c r="D43" s="34">
        <f>D40+D42</f>
        <v>0</v>
      </c>
      <c r="E43" s="18">
        <f>E40+E42</f>
        <v>0</v>
      </c>
      <c r="F43" s="35">
        <f>F40+F42</f>
        <v>0</v>
      </c>
      <c r="G43" s="137">
        <f t="shared" si="3"/>
        <v>0</v>
      </c>
      <c r="H43" s="42"/>
      <c r="P43" s="1"/>
      <c r="Q43" s="1"/>
      <c r="R43" s="1"/>
      <c r="S43" s="1"/>
      <c r="T43" s="1"/>
      <c r="U43" s="1"/>
      <c r="V43" s="1"/>
      <c r="W43" s="1"/>
      <c r="X43" s="1"/>
      <c r="Y43" s="1"/>
      <c r="Z43" s="1"/>
      <c r="AA43" s="1"/>
      <c r="AB43" s="1"/>
      <c r="AC43" s="1"/>
      <c r="AD43" s="1"/>
      <c r="AE43" s="1"/>
      <c r="AF43" s="1"/>
      <c r="AG43" s="1"/>
      <c r="AH43" s="1"/>
    </row>
    <row r="44" spans="1:34" ht="11.45" customHeight="1" x14ac:dyDescent="0.2">
      <c r="A44" s="419"/>
      <c r="B44" s="420"/>
      <c r="C44" s="421"/>
      <c r="D44" s="421"/>
      <c r="E44" s="421"/>
      <c r="F44" s="421"/>
      <c r="G44" s="422"/>
      <c r="H44" s="42"/>
      <c r="P44" s="1"/>
      <c r="Q44" s="1"/>
      <c r="R44" s="1"/>
      <c r="S44" s="1"/>
      <c r="T44" s="1"/>
      <c r="U44" s="1"/>
      <c r="V44" s="1"/>
      <c r="W44" s="1"/>
      <c r="X44" s="1"/>
      <c r="Y44" s="1"/>
      <c r="Z44" s="1"/>
      <c r="AA44" s="1"/>
      <c r="AB44" s="1"/>
      <c r="AC44" s="1"/>
      <c r="AD44" s="1"/>
      <c r="AE44" s="1"/>
      <c r="AF44" s="1"/>
      <c r="AG44" s="1"/>
      <c r="AH44" s="1"/>
    </row>
    <row r="45" spans="1:34" ht="14.25" customHeight="1" x14ac:dyDescent="0.2">
      <c r="A45" s="36" t="s">
        <v>60</v>
      </c>
      <c r="B45" s="5"/>
      <c r="C45" s="6"/>
      <c r="D45" s="6"/>
      <c r="E45" s="6"/>
      <c r="F45" s="6"/>
      <c r="G45" s="134"/>
      <c r="H45" s="42"/>
      <c r="P45" s="1"/>
      <c r="Q45" s="1"/>
      <c r="R45" s="1"/>
      <c r="S45" s="1"/>
      <c r="T45" s="1"/>
      <c r="U45" s="1"/>
      <c r="V45" s="1"/>
      <c r="W45" s="1"/>
      <c r="X45" s="1"/>
      <c r="Y45" s="1"/>
      <c r="Z45" s="1"/>
      <c r="AA45" s="1"/>
      <c r="AB45" s="1"/>
      <c r="AC45" s="1"/>
      <c r="AD45" s="1"/>
      <c r="AE45" s="1"/>
      <c r="AF45" s="1"/>
      <c r="AG45" s="1"/>
      <c r="AH45" s="1"/>
    </row>
    <row r="46" spans="1:34" ht="14.25" customHeight="1" x14ac:dyDescent="0.2">
      <c r="A46" s="5" t="str">
        <f>'Equip, Participant, Other DC'!A4</f>
        <v>Item 1</v>
      </c>
      <c r="B46" s="5">
        <f>'Equip, Participant, Other DC'!B4</f>
        <v>0</v>
      </c>
      <c r="C46" s="6">
        <f>'Equip, Participant, Other DC'!C4</f>
        <v>0</v>
      </c>
      <c r="D46" s="6">
        <f>'Equip, Participant, Other DC'!D4</f>
        <v>0</v>
      </c>
      <c r="E46" s="6">
        <f>'Equip, Participant, Other DC'!E4</f>
        <v>0</v>
      </c>
      <c r="F46" s="6">
        <f>'Equip, Participant, Other DC'!F4</f>
        <v>0</v>
      </c>
      <c r="G46" s="134">
        <f t="shared" ref="G46:G52" si="7">SUM(B46:F46)</f>
        <v>0</v>
      </c>
      <c r="H46" s="42"/>
      <c r="P46" s="1"/>
      <c r="Q46" s="1"/>
      <c r="R46" s="1"/>
      <c r="S46" s="1"/>
      <c r="T46" s="1"/>
      <c r="U46" s="1"/>
      <c r="V46" s="1"/>
      <c r="W46" s="1"/>
      <c r="X46" s="1"/>
      <c r="Y46" s="1"/>
      <c r="Z46" s="1"/>
      <c r="AA46" s="1"/>
      <c r="AB46" s="1"/>
      <c r="AC46" s="1"/>
      <c r="AD46" s="1"/>
      <c r="AE46" s="1"/>
      <c r="AF46" s="1"/>
      <c r="AG46" s="1"/>
      <c r="AH46" s="1"/>
    </row>
    <row r="47" spans="1:34" ht="14.25" customHeight="1" x14ac:dyDescent="0.2">
      <c r="A47" s="5" t="str">
        <f>'Equip, Participant, Other DC'!A5</f>
        <v>Item 2</v>
      </c>
      <c r="B47" s="5">
        <f>'Equip, Participant, Other DC'!B5</f>
        <v>0</v>
      </c>
      <c r="C47" s="6">
        <f>'Equip, Participant, Other DC'!C5</f>
        <v>0</v>
      </c>
      <c r="D47" s="6">
        <f>'Equip, Participant, Other DC'!D5</f>
        <v>0</v>
      </c>
      <c r="E47" s="6">
        <f>'Equip, Participant, Other DC'!E5</f>
        <v>0</v>
      </c>
      <c r="F47" s="6">
        <f>'Equip, Participant, Other DC'!F5</f>
        <v>0</v>
      </c>
      <c r="G47" s="134">
        <f t="shared" ref="G47:G50" si="8">SUM(B47:F47)</f>
        <v>0</v>
      </c>
      <c r="H47" s="42"/>
      <c r="P47" s="1"/>
      <c r="Q47" s="1"/>
      <c r="R47" s="1"/>
      <c r="S47" s="1"/>
      <c r="T47" s="1"/>
      <c r="U47" s="1"/>
      <c r="V47" s="1"/>
      <c r="W47" s="1"/>
      <c r="X47" s="1"/>
      <c r="Y47" s="1"/>
      <c r="Z47" s="1"/>
      <c r="AA47" s="1"/>
      <c r="AB47" s="1"/>
      <c r="AC47" s="1"/>
      <c r="AD47" s="1"/>
      <c r="AE47" s="1"/>
      <c r="AF47" s="1"/>
      <c r="AG47" s="1"/>
      <c r="AH47" s="1"/>
    </row>
    <row r="48" spans="1:34" ht="14.25" customHeight="1" outlineLevel="1" x14ac:dyDescent="0.2">
      <c r="A48" s="5" t="str">
        <f>'Equip, Participant, Other DC'!A6</f>
        <v>Item 3</v>
      </c>
      <c r="B48" s="5">
        <f>'Equip, Participant, Other DC'!B6</f>
        <v>0</v>
      </c>
      <c r="C48" s="6">
        <f>'Equip, Participant, Other DC'!C6</f>
        <v>0</v>
      </c>
      <c r="D48" s="6">
        <f>'Equip, Participant, Other DC'!D6</f>
        <v>0</v>
      </c>
      <c r="E48" s="6">
        <f>'Equip, Participant, Other DC'!E6</f>
        <v>0</v>
      </c>
      <c r="F48" s="6">
        <f>'Equip, Participant, Other DC'!F6</f>
        <v>0</v>
      </c>
      <c r="G48" s="134">
        <f t="shared" si="8"/>
        <v>0</v>
      </c>
      <c r="H48" s="42"/>
      <c r="P48" s="1"/>
      <c r="Q48" s="1"/>
      <c r="R48" s="1"/>
      <c r="S48" s="1"/>
      <c r="T48" s="1"/>
      <c r="U48" s="1"/>
      <c r="V48" s="1"/>
      <c r="W48" s="1"/>
      <c r="X48" s="1"/>
      <c r="Y48" s="1"/>
      <c r="Z48" s="1"/>
      <c r="AA48" s="1"/>
      <c r="AB48" s="1"/>
      <c r="AC48" s="1"/>
      <c r="AD48" s="1"/>
      <c r="AE48" s="1"/>
      <c r="AF48" s="1"/>
      <c r="AG48" s="1"/>
      <c r="AH48" s="1"/>
    </row>
    <row r="49" spans="1:97" ht="14.25" customHeight="1" outlineLevel="1" x14ac:dyDescent="0.2">
      <c r="A49" s="5" t="str">
        <f>'Equip, Participant, Other DC'!A7</f>
        <v>Item 4</v>
      </c>
      <c r="B49" s="5">
        <f>'Equip, Participant, Other DC'!B7</f>
        <v>0</v>
      </c>
      <c r="C49" s="6">
        <f>'Equip, Participant, Other DC'!C7</f>
        <v>0</v>
      </c>
      <c r="D49" s="6">
        <f>'Equip, Participant, Other DC'!D7</f>
        <v>0</v>
      </c>
      <c r="E49" s="6">
        <f>'Equip, Participant, Other DC'!E7</f>
        <v>0</v>
      </c>
      <c r="F49" s="6">
        <f>'Equip, Participant, Other DC'!F7</f>
        <v>0</v>
      </c>
      <c r="G49" s="134">
        <f t="shared" si="8"/>
        <v>0</v>
      </c>
      <c r="H49" s="42"/>
      <c r="P49" s="1"/>
      <c r="Q49" s="1"/>
      <c r="R49" s="1"/>
      <c r="S49" s="1"/>
      <c r="T49" s="1"/>
      <c r="U49" s="1"/>
      <c r="V49" s="1"/>
      <c r="W49" s="1"/>
      <c r="X49" s="1"/>
      <c r="Y49" s="1"/>
      <c r="Z49" s="1"/>
      <c r="AA49" s="1"/>
      <c r="AB49" s="1"/>
      <c r="AC49" s="1"/>
      <c r="AD49" s="1"/>
      <c r="AE49" s="1"/>
      <c r="AF49" s="1"/>
      <c r="AG49" s="1"/>
      <c r="AH49" s="1"/>
    </row>
    <row r="50" spans="1:97" ht="14.25" customHeight="1" outlineLevel="1" x14ac:dyDescent="0.2">
      <c r="A50" s="5" t="str">
        <f>'Equip, Participant, Other DC'!A8</f>
        <v>Item 5</v>
      </c>
      <c r="B50" s="5">
        <f>'Equip, Participant, Other DC'!B8</f>
        <v>0</v>
      </c>
      <c r="C50" s="6">
        <f>'Equip, Participant, Other DC'!C8</f>
        <v>0</v>
      </c>
      <c r="D50" s="6">
        <f>'Equip, Participant, Other DC'!D8</f>
        <v>0</v>
      </c>
      <c r="E50" s="6">
        <f>'Equip, Participant, Other DC'!E8</f>
        <v>0</v>
      </c>
      <c r="F50" s="6">
        <f>'Equip, Participant, Other DC'!F8</f>
        <v>0</v>
      </c>
      <c r="G50" s="134">
        <f t="shared" si="8"/>
        <v>0</v>
      </c>
      <c r="H50" s="42"/>
      <c r="P50" s="1"/>
      <c r="Q50" s="1"/>
      <c r="R50" s="1"/>
      <c r="S50" s="1"/>
      <c r="T50" s="1"/>
      <c r="U50" s="1"/>
      <c r="V50" s="1"/>
      <c r="W50" s="1"/>
      <c r="X50" s="1"/>
      <c r="Y50" s="1"/>
      <c r="Z50" s="1"/>
      <c r="AA50" s="1"/>
      <c r="AB50" s="1"/>
      <c r="AC50" s="1"/>
      <c r="AD50" s="1"/>
      <c r="AE50" s="1"/>
      <c r="AF50" s="1"/>
      <c r="AG50" s="1"/>
      <c r="AH50" s="1"/>
    </row>
    <row r="51" spans="1:97" ht="14.25" customHeight="1" outlineLevel="1" x14ac:dyDescent="0.2">
      <c r="A51" s="5" t="str">
        <f>'Equip, Participant, Other DC'!A9</f>
        <v>Item 6</v>
      </c>
      <c r="B51" s="5">
        <f>'Equip, Participant, Other DC'!B9</f>
        <v>0</v>
      </c>
      <c r="C51" s="20">
        <f>'Equip, Participant, Other DC'!C9</f>
        <v>0</v>
      </c>
      <c r="D51" s="6">
        <f>'Equip, Participant, Other DC'!D9</f>
        <v>0</v>
      </c>
      <c r="E51" s="6">
        <f>'Equip, Participant, Other DC'!E9</f>
        <v>0</v>
      </c>
      <c r="F51" s="6">
        <f>'Equip, Participant, Other DC'!F9</f>
        <v>0</v>
      </c>
      <c r="G51" s="134">
        <f t="shared" si="7"/>
        <v>0</v>
      </c>
      <c r="H51" s="42"/>
      <c r="P51" s="1"/>
      <c r="Q51" s="1"/>
      <c r="R51" s="1"/>
      <c r="S51" s="1"/>
      <c r="T51" s="1"/>
      <c r="U51" s="1"/>
      <c r="V51" s="1"/>
      <c r="W51" s="1"/>
      <c r="X51" s="1"/>
      <c r="Y51" s="1"/>
      <c r="Z51" s="1"/>
      <c r="AA51" s="1"/>
      <c r="AB51" s="1"/>
      <c r="AC51" s="1"/>
      <c r="AD51" s="1"/>
      <c r="AE51" s="1"/>
      <c r="AF51" s="1"/>
      <c r="AG51" s="1"/>
      <c r="AH51" s="1"/>
    </row>
    <row r="52" spans="1:97" ht="14.25" customHeight="1" x14ac:dyDescent="0.2">
      <c r="A52" s="21" t="s">
        <v>16</v>
      </c>
      <c r="B52" s="9">
        <f>SUM(B46:B51)</f>
        <v>0</v>
      </c>
      <c r="C52" s="10">
        <f t="shared" ref="C52:F52" si="9">SUM(C46:C51)</f>
        <v>0</v>
      </c>
      <c r="D52" s="10">
        <f t="shared" si="9"/>
        <v>0</v>
      </c>
      <c r="E52" s="10">
        <f t="shared" si="9"/>
        <v>0</v>
      </c>
      <c r="F52" s="11">
        <f t="shared" si="9"/>
        <v>0</v>
      </c>
      <c r="G52" s="135">
        <f t="shared" si="7"/>
        <v>0</v>
      </c>
      <c r="H52" s="42"/>
      <c r="P52" s="1"/>
      <c r="Q52" s="1"/>
      <c r="R52" s="1"/>
      <c r="S52" s="1"/>
      <c r="T52" s="1"/>
      <c r="U52" s="1"/>
      <c r="V52" s="1"/>
      <c r="W52" s="1"/>
      <c r="X52" s="1"/>
      <c r="Y52" s="1"/>
      <c r="Z52" s="1"/>
      <c r="AA52" s="1"/>
      <c r="AB52" s="1"/>
      <c r="AC52" s="1"/>
      <c r="AD52" s="1"/>
      <c r="AE52" s="1"/>
      <c r="AF52" s="1"/>
      <c r="AG52" s="1"/>
      <c r="AH52" s="1"/>
    </row>
    <row r="53" spans="1:97" ht="14.25" customHeight="1" x14ac:dyDescent="0.2">
      <c r="A53" s="428"/>
      <c r="B53" s="429"/>
      <c r="C53" s="426"/>
      <c r="D53" s="425"/>
      <c r="E53" s="425"/>
      <c r="F53" s="425"/>
      <c r="G53" s="430"/>
      <c r="H53" s="42"/>
      <c r="P53" s="1"/>
      <c r="Q53" s="1"/>
      <c r="R53" s="1"/>
      <c r="S53" s="1"/>
      <c r="T53" s="1"/>
      <c r="U53" s="1"/>
      <c r="V53" s="1"/>
      <c r="W53" s="1"/>
      <c r="X53" s="1"/>
      <c r="Y53" s="1"/>
      <c r="Z53" s="1"/>
      <c r="AA53" s="1"/>
      <c r="AB53" s="1"/>
      <c r="AC53" s="1"/>
      <c r="AD53" s="1"/>
      <c r="AE53" s="1"/>
      <c r="AF53" s="1"/>
      <c r="AG53" s="1"/>
      <c r="AH53" s="1"/>
    </row>
    <row r="54" spans="1:97" ht="12.95" customHeight="1" x14ac:dyDescent="0.2">
      <c r="A54" s="36" t="s">
        <v>52</v>
      </c>
      <c r="B54" s="5"/>
      <c r="C54" s="6"/>
      <c r="D54" s="6"/>
      <c r="E54" s="6"/>
      <c r="F54" s="6"/>
      <c r="G54" s="134"/>
      <c r="H54" s="42"/>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97" ht="14.25" customHeight="1" x14ac:dyDescent="0.2">
      <c r="A55" s="2" t="s">
        <v>111</v>
      </c>
      <c r="B55" s="5">
        <f>Travel!E243</f>
        <v>0</v>
      </c>
      <c r="C55" s="43">
        <f>Travel!F243</f>
        <v>0</v>
      </c>
      <c r="D55" s="43">
        <f>Travel!G243</f>
        <v>0</v>
      </c>
      <c r="E55" s="43">
        <f>Travel!H243</f>
        <v>0</v>
      </c>
      <c r="F55" s="13">
        <f>Travel!I243</f>
        <v>0</v>
      </c>
      <c r="G55" s="134">
        <f t="shared" ref="G55:G57" si="10">SUM(B55:F55)</f>
        <v>0</v>
      </c>
      <c r="H55" s="42"/>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97" ht="14.25" customHeight="1" x14ac:dyDescent="0.2">
      <c r="A56" s="12" t="s">
        <v>112</v>
      </c>
      <c r="B56" s="58">
        <f>Travel!E244</f>
        <v>0</v>
      </c>
      <c r="C56" s="71">
        <f>Travel!F244</f>
        <v>0</v>
      </c>
      <c r="D56" s="71">
        <f>Travel!G244</f>
        <v>0</v>
      </c>
      <c r="E56" s="72">
        <f>Travel!H244</f>
        <v>0</v>
      </c>
      <c r="F56" s="73">
        <f>Travel!I244</f>
        <v>0</v>
      </c>
      <c r="G56" s="134">
        <f t="shared" si="10"/>
        <v>0</v>
      </c>
      <c r="H56" s="42"/>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97" ht="14.25" customHeight="1" x14ac:dyDescent="0.2">
      <c r="A57" s="65" t="s">
        <v>17</v>
      </c>
      <c r="B57" s="9">
        <f>SUM(B55:B56)</f>
        <v>0</v>
      </c>
      <c r="C57" s="10">
        <f>SUM(C55:C56)</f>
        <v>0</v>
      </c>
      <c r="D57" s="10">
        <f>SUM(D55:D56)</f>
        <v>0</v>
      </c>
      <c r="E57" s="34">
        <f>SUM(E55:E56)</f>
        <v>0</v>
      </c>
      <c r="F57" s="11">
        <f>SUM(F55:F56)</f>
        <v>0</v>
      </c>
      <c r="G57" s="135">
        <f t="shared" si="10"/>
        <v>0</v>
      </c>
      <c r="H57" s="42"/>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97" ht="14.25" customHeight="1" x14ac:dyDescent="0.2">
      <c r="A58" s="423"/>
      <c r="B58" s="424"/>
      <c r="C58" s="425"/>
      <c r="D58" s="425"/>
      <c r="E58" s="426"/>
      <c r="F58" s="425"/>
      <c r="G58" s="427"/>
      <c r="H58" s="42"/>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97" s="39" customFormat="1" hidden="1" x14ac:dyDescent="0.25">
      <c r="A59" s="45" t="s">
        <v>58</v>
      </c>
      <c r="B59" s="41"/>
      <c r="C59" s="41"/>
      <c r="D59" s="41"/>
      <c r="E59" s="41"/>
      <c r="F59" s="41"/>
      <c r="G59" s="139" t="s">
        <v>53</v>
      </c>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row>
    <row r="60" spans="1:97" s="39" customFormat="1" hidden="1" x14ac:dyDescent="0.25">
      <c r="A60" s="76" t="s">
        <v>113</v>
      </c>
      <c r="B60" s="407">
        <f>'Equip, Participant, Other DC'!B13+'Equip, Participant, Other DC'!B22+'Equip, Participant, Other DC'!B31</f>
        <v>0</v>
      </c>
      <c r="C60" s="408">
        <f>'Equip, Participant, Other DC'!C13+'Equip, Participant, Other DC'!C22+'Equip, Participant, Other DC'!C31</f>
        <v>0</v>
      </c>
      <c r="D60" s="408">
        <f>'Equip, Participant, Other DC'!D13+'Equip, Participant, Other DC'!D22+'Equip, Participant, Other DC'!D31</f>
        <v>0</v>
      </c>
      <c r="E60" s="408">
        <f>'Equip, Participant, Other DC'!E13+'Equip, Participant, Other DC'!E22+'Equip, Participant, Other DC'!E31</f>
        <v>0</v>
      </c>
      <c r="F60" s="409">
        <f>'Equip, Participant, Other DC'!F13+'Equip, Participant, Other DC'!F22+'Equip, Participant, Other DC'!F31</f>
        <v>0</v>
      </c>
      <c r="G60" s="410">
        <f t="shared" ref="G60:G65" si="11">SUM(B60:F60)</f>
        <v>0</v>
      </c>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row>
    <row r="61" spans="1:97" s="39" customFormat="1" hidden="1" x14ac:dyDescent="0.25">
      <c r="A61" s="46" t="s">
        <v>55</v>
      </c>
      <c r="B61" s="407">
        <f>'Equip, Participant, Other DC'!B14+'Equip, Participant, Other DC'!B23+'Equip, Participant, Other DC'!B32</f>
        <v>0</v>
      </c>
      <c r="C61" s="408">
        <f>'Equip, Participant, Other DC'!C14+'Equip, Participant, Other DC'!C23+'Equip, Participant, Other DC'!C32</f>
        <v>0</v>
      </c>
      <c r="D61" s="408">
        <f>'Equip, Participant, Other DC'!D14+'Equip, Participant, Other DC'!D23+'Equip, Participant, Other DC'!D32</f>
        <v>0</v>
      </c>
      <c r="E61" s="408">
        <f>'Equip, Participant, Other DC'!E14+'Equip, Participant, Other DC'!E23+'Equip, Participant, Other DC'!E32</f>
        <v>0</v>
      </c>
      <c r="F61" s="409">
        <f>'Equip, Participant, Other DC'!F14+'Equip, Participant, Other DC'!F23+'Equip, Participant, Other DC'!F32</f>
        <v>0</v>
      </c>
      <c r="G61" s="410">
        <f t="shared" si="11"/>
        <v>0</v>
      </c>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row>
    <row r="62" spans="1:97" s="39" customFormat="1" hidden="1" x14ac:dyDescent="0.25">
      <c r="A62" s="47" t="s">
        <v>52</v>
      </c>
      <c r="B62" s="407">
        <f>'Equip, Participant, Other DC'!B15+'Equip, Participant, Other DC'!B24+'Equip, Participant, Other DC'!B33</f>
        <v>0</v>
      </c>
      <c r="C62" s="408">
        <f>'Equip, Participant, Other DC'!C15+'Equip, Participant, Other DC'!C24+'Equip, Participant, Other DC'!C33</f>
        <v>0</v>
      </c>
      <c r="D62" s="408">
        <f>'Equip, Participant, Other DC'!D15+'Equip, Participant, Other DC'!D24+'Equip, Participant, Other DC'!D33</f>
        <v>0</v>
      </c>
      <c r="E62" s="408">
        <f>'Equip, Participant, Other DC'!E15+'Equip, Participant, Other DC'!E24+'Equip, Participant, Other DC'!E33</f>
        <v>0</v>
      </c>
      <c r="F62" s="409">
        <f>'Equip, Participant, Other DC'!F15+'Equip, Participant, Other DC'!F24+'Equip, Participant, Other DC'!F33</f>
        <v>0</v>
      </c>
      <c r="G62" s="410">
        <f t="shared" si="11"/>
        <v>0</v>
      </c>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row>
    <row r="63" spans="1:97" s="39" customFormat="1" hidden="1" x14ac:dyDescent="0.25">
      <c r="A63" s="48" t="s">
        <v>56</v>
      </c>
      <c r="B63" s="407">
        <f>'Equip, Participant, Other DC'!B16+'Equip, Participant, Other DC'!B25+'Equip, Participant, Other DC'!B34</f>
        <v>0</v>
      </c>
      <c r="C63" s="408">
        <f>'Equip, Participant, Other DC'!C16+'Equip, Participant, Other DC'!C25+'Equip, Participant, Other DC'!C34</f>
        <v>0</v>
      </c>
      <c r="D63" s="408">
        <f>'Equip, Participant, Other DC'!D16+'Equip, Participant, Other DC'!D25+'Equip, Participant, Other DC'!D34</f>
        <v>0</v>
      </c>
      <c r="E63" s="408">
        <f>'Equip, Participant, Other DC'!E16+'Equip, Participant, Other DC'!E25+'Equip, Participant, Other DC'!E34</f>
        <v>0</v>
      </c>
      <c r="F63" s="409">
        <f>'Equip, Participant, Other DC'!F16+'Equip, Participant, Other DC'!F25+'Equip, Participant, Other DC'!F34</f>
        <v>0</v>
      </c>
      <c r="G63" s="410">
        <f t="shared" si="11"/>
        <v>0</v>
      </c>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row>
    <row r="64" spans="1:97" s="39" customFormat="1" hidden="1" x14ac:dyDescent="0.25">
      <c r="A64" s="47" t="s">
        <v>57</v>
      </c>
      <c r="B64" s="407">
        <f>'Equip, Participant, Other DC'!B17+'Equip, Participant, Other DC'!B26+'Equip, Participant, Other DC'!B35</f>
        <v>0</v>
      </c>
      <c r="C64" s="457">
        <f>'Equip, Participant, Other DC'!C17+'Equip, Participant, Other DC'!C26+'Equip, Participant, Other DC'!C35</f>
        <v>0</v>
      </c>
      <c r="D64" s="457">
        <f>'Equip, Participant, Other DC'!D17+'Equip, Participant, Other DC'!D26+'Equip, Participant, Other DC'!D35</f>
        <v>0</v>
      </c>
      <c r="E64" s="457">
        <f>'Equip, Participant, Other DC'!E17+'Equip, Participant, Other DC'!E26+'Equip, Participant, Other DC'!E35</f>
        <v>0</v>
      </c>
      <c r="F64" s="457">
        <f>'Equip, Participant, Other DC'!F17+'Equip, Participant, Other DC'!F26+'Equip, Participant, Other DC'!F35</f>
        <v>0</v>
      </c>
      <c r="G64" s="411">
        <f t="shared" si="11"/>
        <v>0</v>
      </c>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row>
    <row r="65" spans="1:97" s="39" customFormat="1" hidden="1" x14ac:dyDescent="0.25">
      <c r="A65" s="49" t="s">
        <v>54</v>
      </c>
      <c r="B65" s="412">
        <f>SUM(B60:B64)</f>
        <v>0</v>
      </c>
      <c r="C65" s="413">
        <f t="shared" ref="C65:F65" si="12">SUM(C60:C64)</f>
        <v>0</v>
      </c>
      <c r="D65" s="413">
        <f t="shared" si="12"/>
        <v>0</v>
      </c>
      <c r="E65" s="413">
        <f t="shared" si="12"/>
        <v>0</v>
      </c>
      <c r="F65" s="414">
        <f t="shared" si="12"/>
        <v>0</v>
      </c>
      <c r="G65" s="415">
        <f t="shared" si="11"/>
        <v>0</v>
      </c>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row>
    <row r="66" spans="1:97" ht="12.6" hidden="1" customHeight="1" x14ac:dyDescent="0.2">
      <c r="A66" s="419"/>
      <c r="B66" s="420"/>
      <c r="C66" s="421"/>
      <c r="D66" s="421"/>
      <c r="E66" s="421"/>
      <c r="F66" s="421"/>
      <c r="G66" s="422"/>
      <c r="H66" s="42"/>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97" ht="14.25" customHeight="1" x14ac:dyDescent="0.2">
      <c r="A67" s="36" t="s">
        <v>18</v>
      </c>
      <c r="B67" s="5"/>
      <c r="C67" s="6"/>
      <c r="D67" s="6"/>
      <c r="E67" s="6"/>
      <c r="F67" s="6"/>
      <c r="G67" s="134"/>
      <c r="H67" s="42"/>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97" ht="14.25" customHeight="1" x14ac:dyDescent="0.2">
      <c r="A68" s="22" t="s">
        <v>19</v>
      </c>
      <c r="B68" s="61">
        <f>'Equip, Participant, Other DC'!B53</f>
        <v>0</v>
      </c>
      <c r="C68" s="61">
        <f>'Equip, Participant, Other DC'!C53</f>
        <v>0</v>
      </c>
      <c r="D68" s="61">
        <f>'Equip, Participant, Other DC'!D53</f>
        <v>0</v>
      </c>
      <c r="E68" s="61">
        <f>'Equip, Participant, Other DC'!E53</f>
        <v>0</v>
      </c>
      <c r="F68" s="6">
        <f>'Equip, Participant, Other DC'!F53</f>
        <v>0</v>
      </c>
      <c r="G68" s="134">
        <f t="shared" ref="G68:G89" si="13">SUM(B68:F68)</f>
        <v>0</v>
      </c>
      <c r="H68" s="42"/>
      <c r="I68" s="6"/>
      <c r="J68" s="6"/>
      <c r="K68" s="6"/>
      <c r="L68" s="6"/>
      <c r="M68" s="6"/>
      <c r="N68" s="6"/>
      <c r="O68" s="6"/>
      <c r="P68" s="6"/>
      <c r="Q68" s="6"/>
      <c r="R68" s="6"/>
      <c r="S68" s="6"/>
      <c r="T68" s="6"/>
      <c r="U68" s="6"/>
      <c r="V68" s="1"/>
      <c r="W68" s="1"/>
      <c r="X68" s="1"/>
      <c r="Y68" s="1"/>
      <c r="Z68" s="1"/>
      <c r="AA68" s="1"/>
      <c r="AB68" s="1"/>
      <c r="AC68" s="1"/>
      <c r="AD68" s="1"/>
      <c r="AE68" s="1"/>
      <c r="AF68" s="1"/>
      <c r="AG68" s="1"/>
      <c r="AH68" s="1"/>
    </row>
    <row r="69" spans="1:97" ht="14.25" customHeight="1" x14ac:dyDescent="0.2">
      <c r="A69" s="12" t="s">
        <v>20</v>
      </c>
      <c r="B69" s="5">
        <f>'Equip, Participant, Other DC'!B55</f>
        <v>0</v>
      </c>
      <c r="C69" s="43">
        <f>'Equip, Participant, Other DC'!C55</f>
        <v>0</v>
      </c>
      <c r="D69" s="43">
        <f>'Equip, Participant, Other DC'!D55</f>
        <v>0</v>
      </c>
      <c r="E69" s="43">
        <f>'Equip, Participant, Other DC'!E55</f>
        <v>0</v>
      </c>
      <c r="F69" s="13">
        <f>'Equip, Participant, Other DC'!F55</f>
        <v>0</v>
      </c>
      <c r="G69" s="134">
        <f t="shared" si="13"/>
        <v>0</v>
      </c>
      <c r="H69" s="42"/>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97" ht="14.25" customHeight="1" x14ac:dyDescent="0.2">
      <c r="A70" s="22" t="s">
        <v>23</v>
      </c>
      <c r="B70" s="6">
        <f>'Equip, Participant, Other DC'!B63</f>
        <v>0</v>
      </c>
      <c r="C70" s="6">
        <f>'Equip, Participant, Other DC'!C63</f>
        <v>0</v>
      </c>
      <c r="D70" s="6">
        <f>'Equip, Participant, Other DC'!D63</f>
        <v>0</v>
      </c>
      <c r="E70" s="6">
        <f>'Equip, Participant, Other DC'!E63</f>
        <v>0</v>
      </c>
      <c r="F70" s="13">
        <f>'Equip, Participant, Other DC'!F63</f>
        <v>0</v>
      </c>
      <c r="G70" s="134">
        <f>SUM(B70:F70)</f>
        <v>0</v>
      </c>
      <c r="H70" s="42"/>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97" ht="14.25" customHeight="1" x14ac:dyDescent="0.25">
      <c r="A71" s="23" t="s">
        <v>21</v>
      </c>
      <c r="B71" s="5">
        <f>'Equip, Participant, Other DC'!B70</f>
        <v>0</v>
      </c>
      <c r="C71" s="6">
        <f>'Equip, Participant, Other DC'!C70</f>
        <v>0</v>
      </c>
      <c r="D71" s="6">
        <f>'Equip, Participant, Other DC'!D70</f>
        <v>0</v>
      </c>
      <c r="E71" s="6">
        <f>'Equip, Participant, Other DC'!E70</f>
        <v>0</v>
      </c>
      <c r="F71" s="6">
        <f>'Equip, Participant, Other DC'!F70</f>
        <v>0</v>
      </c>
      <c r="G71" s="134">
        <f>SUM(B71:F71)</f>
        <v>0</v>
      </c>
      <c r="H71" s="42"/>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97" ht="14.25" customHeight="1" x14ac:dyDescent="0.2">
      <c r="A72" s="22" t="s">
        <v>116</v>
      </c>
      <c r="B72" s="5">
        <f>'Equip, Participant, Other DC'!B76</f>
        <v>0</v>
      </c>
      <c r="C72" s="43">
        <f>'Equip, Participant, Other DC'!C76</f>
        <v>0</v>
      </c>
      <c r="D72" s="43">
        <f>'Equip, Participant, Other DC'!D76</f>
        <v>0</v>
      </c>
      <c r="E72" s="43">
        <f>'Equip, Participant, Other DC'!E76</f>
        <v>0</v>
      </c>
      <c r="F72" s="13">
        <f>'Equip, Participant, Other DC'!F76</f>
        <v>0</v>
      </c>
      <c r="G72" s="134">
        <f>SUM(B72:F72)</f>
        <v>0</v>
      </c>
      <c r="H72" s="42"/>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97" ht="14.25" hidden="1" customHeight="1" x14ac:dyDescent="0.2">
      <c r="A73" s="22" t="s">
        <v>117</v>
      </c>
      <c r="B73" s="5">
        <f>'Equip, Participant, Other DC'!B82</f>
        <v>0</v>
      </c>
      <c r="C73" s="43">
        <f>'Equip, Participant, Other DC'!C82</f>
        <v>0</v>
      </c>
      <c r="D73" s="43">
        <f>'Equip, Participant, Other DC'!D82</f>
        <v>0</v>
      </c>
      <c r="E73" s="43">
        <f>'Equip, Participant, Other DC'!E82</f>
        <v>0</v>
      </c>
      <c r="F73" s="13">
        <f>'Equip, Participant, Other DC'!F82</f>
        <v>0</v>
      </c>
      <c r="G73" s="134">
        <f>SUM(B73:F73)</f>
        <v>0</v>
      </c>
      <c r="H73" s="42"/>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97" ht="14.25" hidden="1" customHeight="1" x14ac:dyDescent="0.2">
      <c r="A74" s="70" t="s">
        <v>269</v>
      </c>
      <c r="B74" s="435">
        <f>SUM(B75:B79)</f>
        <v>0</v>
      </c>
      <c r="C74" s="59">
        <f>SUM(C75:C79)</f>
        <v>0</v>
      </c>
      <c r="D74" s="59">
        <f>SUM(D75:D79)</f>
        <v>0</v>
      </c>
      <c r="E74" s="59">
        <f>SUM(E75:E79)</f>
        <v>0</v>
      </c>
      <c r="F74" s="59">
        <f>SUM(F75:F79)</f>
        <v>0</v>
      </c>
      <c r="G74" s="134">
        <f>SUM(B74:F74)</f>
        <v>0</v>
      </c>
      <c r="H74" s="42"/>
      <c r="I74" s="57"/>
      <c r="J74" s="57"/>
      <c r="K74" s="57"/>
      <c r="L74" s="1"/>
      <c r="M74" s="1"/>
      <c r="N74" s="1"/>
      <c r="O74" s="1"/>
      <c r="P74" s="1"/>
      <c r="Q74" s="1"/>
      <c r="R74" s="1"/>
      <c r="S74" s="1"/>
      <c r="T74" s="1"/>
      <c r="U74" s="1"/>
      <c r="V74" s="1"/>
      <c r="W74" s="1"/>
      <c r="X74" s="1"/>
      <c r="Y74" s="1"/>
      <c r="Z74" s="1"/>
      <c r="AA74" s="1"/>
      <c r="AB74" s="1"/>
      <c r="AC74" s="1"/>
      <c r="AD74" s="1"/>
      <c r="AE74" s="1"/>
      <c r="AF74" s="1"/>
      <c r="AG74" s="1"/>
      <c r="AH74" s="1"/>
    </row>
    <row r="75" spans="1:97" ht="14.25" hidden="1" customHeight="1" outlineLevel="1" x14ac:dyDescent="0.2">
      <c r="A75" s="420" t="str">
        <f xml:space="preserve"> Subaward!B12</f>
        <v>Enter subaward Institution 1's name here</v>
      </c>
      <c r="B75" s="420">
        <f>Subaward!B16</f>
        <v>0</v>
      </c>
      <c r="C75" s="421">
        <f>Subaward!C16</f>
        <v>0</v>
      </c>
      <c r="D75" s="421">
        <f>Subaward!D16</f>
        <v>0</v>
      </c>
      <c r="E75" s="421">
        <f>Subaward!E16</f>
        <v>0</v>
      </c>
      <c r="F75" s="421">
        <f>Subaward!F16</f>
        <v>0</v>
      </c>
      <c r="G75" s="422">
        <f t="shared" si="13"/>
        <v>0</v>
      </c>
      <c r="H75" s="42"/>
      <c r="I75" s="57"/>
      <c r="J75" s="57"/>
      <c r="K75" s="57"/>
      <c r="L75" s="1"/>
      <c r="M75" s="1"/>
      <c r="N75" s="1"/>
      <c r="O75" s="1"/>
      <c r="P75" s="1"/>
      <c r="Q75" s="1"/>
      <c r="R75" s="1"/>
      <c r="S75" s="1"/>
      <c r="T75" s="1"/>
      <c r="U75" s="1"/>
      <c r="V75" s="1"/>
      <c r="W75" s="1"/>
      <c r="X75" s="1"/>
      <c r="Y75" s="1"/>
      <c r="Z75" s="1"/>
      <c r="AA75" s="1"/>
      <c r="AB75" s="1"/>
      <c r="AC75" s="1"/>
      <c r="AD75" s="1"/>
      <c r="AE75" s="1"/>
      <c r="AF75" s="1"/>
      <c r="AG75" s="1"/>
      <c r="AH75" s="1"/>
    </row>
    <row r="76" spans="1:97" ht="14.25" hidden="1" customHeight="1" outlineLevel="1" x14ac:dyDescent="0.2">
      <c r="A76" s="420" t="str">
        <f>Subaward!B20</f>
        <v>Enter subaward Institution 2's name here</v>
      </c>
      <c r="B76" s="420">
        <f>Subaward!B24</f>
        <v>0</v>
      </c>
      <c r="C76" s="436">
        <f>Subaward!C24</f>
        <v>0</v>
      </c>
      <c r="D76" s="436">
        <f>Subaward!D24</f>
        <v>0</v>
      </c>
      <c r="E76" s="436">
        <f>Subaward!E24</f>
        <v>0</v>
      </c>
      <c r="F76" s="436">
        <f>Subaward!F24</f>
        <v>0</v>
      </c>
      <c r="G76" s="422">
        <f t="shared" si="13"/>
        <v>0</v>
      </c>
      <c r="H76" s="42"/>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97" ht="14.25" hidden="1" customHeight="1" outlineLevel="1" x14ac:dyDescent="0.2">
      <c r="A77" s="420" t="str">
        <f>Subaward!B28</f>
        <v>Enter subaward Institution 3's name here</v>
      </c>
      <c r="B77" s="437">
        <f>Subaward!B32</f>
        <v>0</v>
      </c>
      <c r="C77" s="434">
        <f>Subaward!C32</f>
        <v>0</v>
      </c>
      <c r="D77" s="434">
        <f>Subaward!D32</f>
        <v>0</v>
      </c>
      <c r="E77" s="434">
        <f>Subaward!E32</f>
        <v>0</v>
      </c>
      <c r="F77" s="438">
        <f>Subaward!F32</f>
        <v>0</v>
      </c>
      <c r="G77" s="422">
        <f t="shared" ref="G77:G78" si="14">SUM(B77:F77)</f>
        <v>0</v>
      </c>
      <c r="H77" s="42"/>
      <c r="I77" s="57"/>
      <c r="J77" s="57"/>
      <c r="K77" s="57"/>
      <c r="L77" s="1"/>
      <c r="M77" s="1"/>
      <c r="N77" s="1"/>
      <c r="O77" s="1"/>
      <c r="P77" s="1"/>
      <c r="Q77" s="1"/>
      <c r="R77" s="1"/>
      <c r="S77" s="1"/>
      <c r="T77" s="1"/>
      <c r="U77" s="1"/>
      <c r="V77" s="1"/>
      <c r="W77" s="1"/>
      <c r="X77" s="1"/>
      <c r="Y77" s="1"/>
      <c r="Z77" s="1"/>
      <c r="AA77" s="1"/>
      <c r="AB77" s="1"/>
      <c r="AC77" s="1"/>
      <c r="AD77" s="1"/>
      <c r="AE77" s="1"/>
      <c r="AF77" s="1"/>
      <c r="AG77" s="1"/>
      <c r="AH77" s="1"/>
    </row>
    <row r="78" spans="1:97" ht="14.25" hidden="1" customHeight="1" outlineLevel="1" x14ac:dyDescent="0.2">
      <c r="A78" s="420" t="str">
        <f>Subaward!B36</f>
        <v>Enter subaward Institution 4's name here</v>
      </c>
      <c r="B78" s="437">
        <f>Subaward!B40</f>
        <v>0</v>
      </c>
      <c r="C78" s="434">
        <f>Subaward!C40</f>
        <v>0</v>
      </c>
      <c r="D78" s="434">
        <f>Subaward!D40</f>
        <v>0</v>
      </c>
      <c r="E78" s="434">
        <f>Subaward!E40</f>
        <v>0</v>
      </c>
      <c r="F78" s="438">
        <f>Subaward!F40</f>
        <v>0</v>
      </c>
      <c r="G78" s="422">
        <f t="shared" si="14"/>
        <v>0</v>
      </c>
      <c r="H78" s="42"/>
      <c r="I78" s="57"/>
      <c r="J78" s="57"/>
      <c r="K78" s="57"/>
      <c r="L78" s="1"/>
      <c r="M78" s="1"/>
      <c r="N78" s="1"/>
      <c r="O78" s="1"/>
      <c r="P78" s="1"/>
      <c r="Q78" s="1"/>
      <c r="R78" s="1"/>
      <c r="S78" s="1"/>
      <c r="T78" s="1"/>
      <c r="U78" s="1"/>
      <c r="V78" s="1"/>
      <c r="W78" s="1"/>
      <c r="X78" s="1"/>
      <c r="Y78" s="1"/>
      <c r="Z78" s="1"/>
      <c r="AA78" s="1"/>
      <c r="AB78" s="1"/>
      <c r="AC78" s="1"/>
      <c r="AD78" s="1"/>
      <c r="AE78" s="1"/>
      <c r="AF78" s="1"/>
      <c r="AG78" s="1"/>
      <c r="AH78" s="1"/>
    </row>
    <row r="79" spans="1:97" ht="14.25" hidden="1" customHeight="1" outlineLevel="1" x14ac:dyDescent="0.2">
      <c r="A79" s="420" t="str">
        <f>Subaward!B44</f>
        <v>Enter subaward Institution 5's name here</v>
      </c>
      <c r="B79" s="437">
        <f>Subaward!B48</f>
        <v>0</v>
      </c>
      <c r="C79" s="434">
        <f>Subaward!C48</f>
        <v>0</v>
      </c>
      <c r="D79" s="434">
        <f>Subaward!D48</f>
        <v>0</v>
      </c>
      <c r="E79" s="434">
        <f>Subaward!E48</f>
        <v>0</v>
      </c>
      <c r="F79" s="438">
        <f>Subaward!F48</f>
        <v>0</v>
      </c>
      <c r="G79" s="422">
        <f t="shared" ref="G79" si="15">SUM(B79:F79)</f>
        <v>0</v>
      </c>
      <c r="H79" s="42"/>
      <c r="I79" s="57"/>
      <c r="J79" s="57"/>
      <c r="K79" s="57"/>
      <c r="L79" s="1"/>
      <c r="M79" s="1"/>
      <c r="N79" s="1"/>
      <c r="O79" s="1"/>
      <c r="P79" s="1"/>
      <c r="Q79" s="1"/>
      <c r="R79" s="1"/>
      <c r="S79" s="1"/>
      <c r="T79" s="1"/>
      <c r="U79" s="1"/>
      <c r="V79" s="1"/>
      <c r="W79" s="1"/>
      <c r="X79" s="1"/>
      <c r="Y79" s="1"/>
      <c r="Z79" s="1"/>
      <c r="AA79" s="1"/>
      <c r="AB79" s="1"/>
      <c r="AC79" s="1"/>
      <c r="AD79" s="1"/>
      <c r="AE79" s="1"/>
      <c r="AF79" s="1"/>
      <c r="AG79" s="1"/>
      <c r="AH79" s="1"/>
    </row>
    <row r="80" spans="1:97" ht="14.25" hidden="1" customHeight="1" collapsed="1" x14ac:dyDescent="0.2">
      <c r="A80" s="70" t="s">
        <v>224</v>
      </c>
      <c r="B80" s="58">
        <f>'Equip, Participant, Other DC'!B84</f>
        <v>0</v>
      </c>
      <c r="C80" s="59">
        <f>'Equip, Participant, Other DC'!C84</f>
        <v>0</v>
      </c>
      <c r="D80" s="59">
        <f>'Equip, Participant, Other DC'!D84</f>
        <v>0</v>
      </c>
      <c r="E80" s="59">
        <f>'Equip, Participant, Other DC'!E84</f>
        <v>0</v>
      </c>
      <c r="F80" s="68">
        <f>'Equip, Participant, Other DC'!F84</f>
        <v>0</v>
      </c>
      <c r="G80" s="134">
        <f>SUM(B80:F80)</f>
        <v>0</v>
      </c>
      <c r="H80" s="42"/>
      <c r="I80" s="57"/>
      <c r="J80" s="57"/>
      <c r="K80" s="57"/>
      <c r="L80" s="1"/>
      <c r="M80" s="1"/>
      <c r="N80" s="1"/>
      <c r="O80" s="1"/>
      <c r="P80" s="1"/>
      <c r="Q80" s="1"/>
      <c r="R80" s="1"/>
      <c r="S80" s="1"/>
      <c r="T80" s="1"/>
      <c r="U80" s="1"/>
      <c r="V80" s="1"/>
      <c r="W80" s="1"/>
      <c r="X80" s="1"/>
      <c r="Y80" s="1"/>
      <c r="Z80" s="1"/>
      <c r="AA80" s="1"/>
      <c r="AB80" s="1"/>
      <c r="AC80" s="1"/>
      <c r="AD80" s="1"/>
      <c r="AE80" s="1"/>
      <c r="AF80" s="1"/>
      <c r="AG80" s="1"/>
      <c r="AH80" s="1"/>
    </row>
    <row r="81" spans="1:34" ht="14.25" customHeight="1" x14ac:dyDescent="0.2">
      <c r="A81" s="12" t="s">
        <v>22</v>
      </c>
      <c r="B81" s="5">
        <f>ROUND((SUM(Salary!E8:E13)+SUM(Salary!E22:E29))*Instruction!E12,0)</f>
        <v>0</v>
      </c>
      <c r="C81" s="6">
        <f>ROUND((SUM(Salary!F8:F13)+SUM(Salary!F22:F29))*Instruction!E12,0)</f>
        <v>0</v>
      </c>
      <c r="D81" s="6">
        <f>ROUND((SUM(Salary!G8:G13)+SUM(Salary!G22:G29))*Instruction!E12,0)</f>
        <v>0</v>
      </c>
      <c r="E81" s="6">
        <f>ROUND((SUM(Salary!H8:H13)+SUM(Salary!H22:H29))*Instruction!E12,0)</f>
        <v>0</v>
      </c>
      <c r="F81" s="6">
        <f>ROUND((SUM(Salary!I8:I13)+SUM(Salary!I22:I29))*Instruction!E12,0)</f>
        <v>0</v>
      </c>
      <c r="G81" s="134">
        <f>SUM(B81:F81)</f>
        <v>0</v>
      </c>
      <c r="H81" s="42"/>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4.25" customHeight="1" x14ac:dyDescent="0.2">
      <c r="A82" s="22" t="s">
        <v>221</v>
      </c>
      <c r="B82" s="61">
        <f>'Equip, Participant, Other DC'!B95</f>
        <v>0</v>
      </c>
      <c r="C82" s="61">
        <f>'Equip, Participant, Other DC'!C95</f>
        <v>0</v>
      </c>
      <c r="D82" s="61">
        <f>'Equip, Participant, Other DC'!D95</f>
        <v>0</v>
      </c>
      <c r="E82" s="61">
        <f>'Equip, Participant, Other DC'!E95</f>
        <v>0</v>
      </c>
      <c r="F82" s="6">
        <f>'Equip, Participant, Other DC'!F95</f>
        <v>0</v>
      </c>
      <c r="G82" s="134">
        <f t="shared" si="13"/>
        <v>0</v>
      </c>
      <c r="H82" s="42"/>
      <c r="I82" s="57"/>
      <c r="J82" s="57"/>
      <c r="K82" s="57"/>
      <c r="L82" s="1"/>
      <c r="M82" s="1"/>
      <c r="N82" s="1"/>
      <c r="O82" s="1"/>
      <c r="P82" s="1"/>
      <c r="Q82" s="1"/>
      <c r="R82" s="1"/>
      <c r="S82" s="1"/>
      <c r="T82" s="1"/>
      <c r="U82" s="1"/>
      <c r="V82" s="1"/>
      <c r="W82" s="1"/>
      <c r="X82" s="1"/>
      <c r="Y82" s="1"/>
      <c r="Z82" s="1"/>
      <c r="AA82" s="1"/>
      <c r="AB82" s="1"/>
      <c r="AC82" s="1"/>
      <c r="AD82" s="1"/>
      <c r="AE82" s="1"/>
      <c r="AF82" s="1"/>
      <c r="AG82" s="1"/>
      <c r="AH82" s="1"/>
    </row>
    <row r="83" spans="1:34" ht="14.25" customHeight="1" x14ac:dyDescent="0.2">
      <c r="A83" s="44" t="s">
        <v>118</v>
      </c>
      <c r="B83" s="5">
        <f>'Equip, Participant, Other DC'!B102</f>
        <v>0</v>
      </c>
      <c r="C83" s="43">
        <f>'Equip, Participant, Other DC'!C102</f>
        <v>0</v>
      </c>
      <c r="D83" s="43">
        <f>'Equip, Participant, Other DC'!D102</f>
        <v>0</v>
      </c>
      <c r="E83" s="43">
        <f>'Equip, Participant, Other DC'!E102</f>
        <v>0</v>
      </c>
      <c r="F83" s="43">
        <f>'Equip, Participant, Other DC'!F102</f>
        <v>0</v>
      </c>
      <c r="G83" s="134">
        <f t="shared" si="13"/>
        <v>0</v>
      </c>
      <c r="H83" s="42"/>
      <c r="I83" s="67"/>
      <c r="J83" s="67"/>
      <c r="K83" s="67"/>
      <c r="L83" s="67"/>
      <c r="M83" s="67"/>
      <c r="N83" s="67"/>
      <c r="O83" s="67"/>
      <c r="P83" s="1"/>
      <c r="Q83" s="1"/>
      <c r="R83" s="1"/>
      <c r="S83" s="1"/>
      <c r="T83" s="1"/>
      <c r="U83" s="1"/>
      <c r="V83" s="1"/>
      <c r="W83" s="1"/>
      <c r="X83" s="1"/>
      <c r="Y83" s="1"/>
      <c r="Z83" s="1"/>
      <c r="AA83" s="1"/>
      <c r="AB83" s="1"/>
      <c r="AC83" s="1"/>
      <c r="AD83" s="1"/>
      <c r="AE83" s="1"/>
      <c r="AF83" s="1"/>
      <c r="AG83" s="1"/>
      <c r="AH83" s="1"/>
    </row>
    <row r="84" spans="1:34" ht="14.25" customHeight="1" x14ac:dyDescent="0.2">
      <c r="A84" s="22" t="s">
        <v>75</v>
      </c>
      <c r="B84" s="5">
        <f>'Equip, Participant, Other DC'!B109</f>
        <v>0</v>
      </c>
      <c r="C84" s="43">
        <f>'Equip, Participant, Other DC'!C109</f>
        <v>0</v>
      </c>
      <c r="D84" s="43">
        <f>'Equip, Participant, Other DC'!D109</f>
        <v>0</v>
      </c>
      <c r="E84" s="43">
        <f>'Equip, Participant, Other DC'!E109</f>
        <v>0</v>
      </c>
      <c r="F84" s="13">
        <f>'Equip, Participant, Other DC'!F109</f>
        <v>0</v>
      </c>
      <c r="G84" s="134">
        <f>SUM(B84:F84)</f>
        <v>0</v>
      </c>
      <c r="H84" s="42"/>
      <c r="I84" s="60"/>
      <c r="J84" s="60"/>
      <c r="K84" s="60"/>
      <c r="L84" s="6"/>
      <c r="M84" s="6"/>
      <c r="N84" s="6"/>
      <c r="O84" s="6"/>
      <c r="P84" s="6"/>
      <c r="Q84" s="6"/>
      <c r="R84" s="6"/>
      <c r="S84" s="6"/>
      <c r="T84" s="6"/>
      <c r="U84" s="6"/>
      <c r="V84" s="1"/>
      <c r="W84" s="1"/>
      <c r="X84" s="1"/>
      <c r="Y84" s="1"/>
      <c r="Z84" s="1"/>
      <c r="AA84" s="1"/>
      <c r="AB84" s="1"/>
      <c r="AC84" s="1"/>
      <c r="AD84" s="1"/>
      <c r="AE84" s="1"/>
      <c r="AF84" s="1"/>
      <c r="AG84" s="1"/>
      <c r="AH84" s="1"/>
    </row>
    <row r="85" spans="1:34" ht="14.25" customHeight="1" x14ac:dyDescent="0.2">
      <c r="A85" s="22" t="str">
        <f>'Equip, Participant, Other DC'!A112</f>
        <v>Others 1 (add description)</v>
      </c>
      <c r="B85" s="5">
        <f>'Equip, Participant, Other DC'!B112</f>
        <v>0</v>
      </c>
      <c r="C85" s="43">
        <f>'Equip, Participant, Other DC'!C112</f>
        <v>0</v>
      </c>
      <c r="D85" s="43">
        <f>'Equip, Participant, Other DC'!D112</f>
        <v>0</v>
      </c>
      <c r="E85" s="43">
        <f>'Equip, Participant, Other DC'!E112</f>
        <v>0</v>
      </c>
      <c r="F85" s="13">
        <f>'Equip, Participant, Other DC'!F112</f>
        <v>0</v>
      </c>
      <c r="G85" s="134">
        <f t="shared" ref="G85:G87" si="16">SUM(B85:F85)</f>
        <v>0</v>
      </c>
      <c r="H85" s="42"/>
      <c r="I85" s="60"/>
      <c r="J85" s="60"/>
      <c r="K85" s="60"/>
      <c r="L85" s="6"/>
      <c r="M85" s="6"/>
      <c r="N85" s="6"/>
      <c r="O85" s="6"/>
      <c r="P85" s="6"/>
      <c r="Q85" s="6"/>
      <c r="R85" s="6"/>
      <c r="S85" s="6"/>
      <c r="T85" s="6"/>
      <c r="U85" s="6"/>
      <c r="V85" s="1"/>
      <c r="W85" s="1"/>
      <c r="X85" s="1"/>
      <c r="Y85" s="1"/>
      <c r="Z85" s="1"/>
      <c r="AA85" s="1"/>
      <c r="AB85" s="1"/>
      <c r="AC85" s="1"/>
      <c r="AD85" s="1"/>
      <c r="AE85" s="1"/>
      <c r="AF85" s="1"/>
      <c r="AG85" s="1"/>
      <c r="AH85" s="1"/>
    </row>
    <row r="86" spans="1:34" ht="14.25" customHeight="1" x14ac:dyDescent="0.2">
      <c r="A86" s="22" t="str">
        <f>'Equip, Participant, Other DC'!A113</f>
        <v>Others 2 (add description)</v>
      </c>
      <c r="B86" s="5">
        <f>'Equip, Participant, Other DC'!B113</f>
        <v>0</v>
      </c>
      <c r="C86" s="43">
        <f>'Equip, Participant, Other DC'!C113</f>
        <v>0</v>
      </c>
      <c r="D86" s="43">
        <f>'Equip, Participant, Other DC'!D113</f>
        <v>0</v>
      </c>
      <c r="E86" s="43">
        <f>'Equip, Participant, Other DC'!E113</f>
        <v>0</v>
      </c>
      <c r="F86" s="13">
        <f>'Equip, Participant, Other DC'!F113</f>
        <v>0</v>
      </c>
      <c r="G86" s="134">
        <f t="shared" si="16"/>
        <v>0</v>
      </c>
      <c r="H86" s="42"/>
      <c r="I86" s="60"/>
      <c r="J86" s="60"/>
      <c r="K86" s="60"/>
      <c r="L86" s="6"/>
      <c r="M86" s="6"/>
      <c r="N86" s="6"/>
      <c r="O86" s="6"/>
      <c r="P86" s="6"/>
      <c r="Q86" s="6"/>
      <c r="R86" s="6"/>
      <c r="S86" s="6"/>
      <c r="T86" s="6"/>
      <c r="U86" s="6"/>
      <c r="V86" s="1"/>
      <c r="W86" s="1"/>
      <c r="X86" s="1"/>
      <c r="Y86" s="1"/>
      <c r="Z86" s="1"/>
      <c r="AA86" s="1"/>
      <c r="AB86" s="1"/>
      <c r="AC86" s="1"/>
      <c r="AD86" s="1"/>
      <c r="AE86" s="1"/>
      <c r="AF86" s="1"/>
      <c r="AG86" s="1"/>
      <c r="AH86" s="1"/>
    </row>
    <row r="87" spans="1:34" ht="14.25" customHeight="1" x14ac:dyDescent="0.2">
      <c r="A87" s="22" t="str">
        <f>'Equip, Participant, Other DC'!A114</f>
        <v>Others 3 (add description)</v>
      </c>
      <c r="B87" s="5">
        <f>'Equip, Participant, Other DC'!B114</f>
        <v>0</v>
      </c>
      <c r="C87" s="43">
        <f>'Equip, Participant, Other DC'!C114</f>
        <v>0</v>
      </c>
      <c r="D87" s="43">
        <f>'Equip, Participant, Other DC'!D114</f>
        <v>0</v>
      </c>
      <c r="E87" s="43">
        <f>'Equip, Participant, Other DC'!E114</f>
        <v>0</v>
      </c>
      <c r="F87" s="13">
        <f>'Equip, Participant, Other DC'!F114</f>
        <v>0</v>
      </c>
      <c r="G87" s="134">
        <f t="shared" si="16"/>
        <v>0</v>
      </c>
      <c r="H87" s="42"/>
      <c r="I87" s="60"/>
      <c r="J87" s="60"/>
      <c r="K87" s="60"/>
      <c r="L87" s="6"/>
      <c r="M87" s="6"/>
      <c r="N87" s="6"/>
      <c r="O87" s="6"/>
      <c r="P87" s="6"/>
      <c r="Q87" s="6"/>
      <c r="R87" s="6"/>
      <c r="S87" s="6"/>
      <c r="T87" s="6"/>
      <c r="U87" s="6"/>
      <c r="V87" s="1"/>
      <c r="W87" s="1"/>
      <c r="X87" s="1"/>
      <c r="Y87" s="1"/>
      <c r="Z87" s="1"/>
      <c r="AA87" s="1"/>
      <c r="AB87" s="1"/>
      <c r="AC87" s="1"/>
      <c r="AD87" s="1"/>
      <c r="AE87" s="1"/>
      <c r="AF87" s="1"/>
      <c r="AG87" s="1"/>
      <c r="AH87" s="1"/>
    </row>
    <row r="88" spans="1:34" ht="14.25" customHeight="1" x14ac:dyDescent="0.2">
      <c r="A88" s="56" t="str">
        <f>'Equip, Participant, Other DC'!A115</f>
        <v>Others 4 (add description)</v>
      </c>
      <c r="B88" s="50">
        <f>'Equip, Participant, Other DC'!B115</f>
        <v>0</v>
      </c>
      <c r="C88" s="51">
        <f>'Equip, Participant, Other DC'!C115</f>
        <v>0</v>
      </c>
      <c r="D88" s="51">
        <f>'Equip, Participant, Other DC'!D115</f>
        <v>0</v>
      </c>
      <c r="E88" s="51">
        <f>'Equip, Participant, Other DC'!E115</f>
        <v>0</v>
      </c>
      <c r="F88" s="52">
        <f>'Equip, Participant, Other DC'!F115</f>
        <v>0</v>
      </c>
      <c r="G88" s="134">
        <f>SUM(B88:F88)</f>
        <v>0</v>
      </c>
      <c r="H88" s="42"/>
      <c r="I88" s="60"/>
      <c r="J88" s="60"/>
      <c r="K88" s="60"/>
      <c r="L88" s="6"/>
      <c r="M88" s="6"/>
      <c r="N88" s="6"/>
      <c r="O88" s="6"/>
      <c r="P88" s="6"/>
      <c r="Q88" s="6"/>
      <c r="R88" s="6"/>
      <c r="S88" s="6"/>
      <c r="T88" s="6"/>
      <c r="U88" s="6"/>
      <c r="V88" s="1"/>
      <c r="W88" s="1"/>
      <c r="X88" s="1"/>
      <c r="Y88" s="1"/>
      <c r="Z88" s="1"/>
      <c r="AA88" s="1"/>
      <c r="AB88" s="1"/>
      <c r="AC88" s="1"/>
      <c r="AD88" s="1"/>
      <c r="AE88" s="1"/>
      <c r="AF88" s="1"/>
      <c r="AG88" s="1"/>
      <c r="AH88" s="1"/>
    </row>
    <row r="89" spans="1:34" ht="14.25" customHeight="1" x14ac:dyDescent="0.2">
      <c r="A89" s="19" t="s">
        <v>24</v>
      </c>
      <c r="B89" s="5">
        <f>SUM(B68:B88)-B74</f>
        <v>0</v>
      </c>
      <c r="C89" s="74">
        <f>SUM(C68:C88)-C74</f>
        <v>0</v>
      </c>
      <c r="D89" s="74">
        <f>SUM(D68:D88)-D74</f>
        <v>0</v>
      </c>
      <c r="E89" s="74">
        <f>SUM(E68:E88)-E74</f>
        <v>0</v>
      </c>
      <c r="F89" s="75">
        <f>SUM(F68:F88)-F74</f>
        <v>0</v>
      </c>
      <c r="G89" s="140">
        <f t="shared" si="13"/>
        <v>0</v>
      </c>
      <c r="H89" s="42"/>
      <c r="I89" s="6"/>
      <c r="J89" s="6"/>
      <c r="K89" s="6"/>
      <c r="L89" s="6"/>
      <c r="M89" s="6"/>
      <c r="N89" s="6"/>
      <c r="O89" s="6"/>
      <c r="P89" s="6"/>
      <c r="Q89" s="6"/>
      <c r="R89" s="6"/>
      <c r="S89" s="6"/>
      <c r="T89" s="6"/>
      <c r="U89" s="6"/>
      <c r="V89" s="1"/>
      <c r="W89" s="1"/>
      <c r="X89" s="1"/>
      <c r="Y89" s="1"/>
      <c r="Z89" s="1"/>
      <c r="AA89" s="1"/>
      <c r="AB89" s="1"/>
      <c r="AC89" s="1"/>
      <c r="AD89" s="1"/>
      <c r="AE89" s="1"/>
      <c r="AF89" s="1"/>
      <c r="AG89" s="1"/>
      <c r="AH89" s="1"/>
    </row>
    <row r="90" spans="1:34" ht="14.25" customHeight="1" x14ac:dyDescent="0.2">
      <c r="A90" s="419"/>
      <c r="B90" s="420"/>
      <c r="C90" s="421"/>
      <c r="D90" s="421"/>
      <c r="E90" s="421"/>
      <c r="F90" s="421"/>
      <c r="G90" s="422"/>
      <c r="H90" s="42"/>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8" customHeight="1" x14ac:dyDescent="0.2">
      <c r="A91" s="19" t="s">
        <v>25</v>
      </c>
      <c r="B91" s="5">
        <f>ROUND((B43+B52+B57+B89+B65),0)</f>
        <v>0</v>
      </c>
      <c r="C91" s="43">
        <f>ROUND((C43+C52+C57+C89+C65),0)</f>
        <v>0</v>
      </c>
      <c r="D91" s="43">
        <f>ROUND((D43+D52+D57+D89+D65),0)</f>
        <v>0</v>
      </c>
      <c r="E91" s="43">
        <f>ROUND((E43+E52+E57+E89+E65),0)</f>
        <v>0</v>
      </c>
      <c r="F91" s="13">
        <f>ROUND((F43+F52+F57+F89+F65),0)</f>
        <v>0</v>
      </c>
      <c r="G91" s="134">
        <f t="shared" ref="G91:G94" si="17">SUM(B91:F91)</f>
        <v>0</v>
      </c>
      <c r="H91" s="42"/>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8" customHeight="1" x14ac:dyDescent="0.2">
      <c r="A92" s="16" t="str">
        <f xml:space="preserve"> "Indirect Costs Base (" &amp; Instruction!B14 &amp; ")"</f>
        <v>Indirect Costs Base (MTDC)</v>
      </c>
      <c r="B92" s="5">
        <f>IF(Instruction!B14="MTDC",(B91-B52-B65-(SUM(B75:B79))-B84-B72-B73)+Subaward!B18+Subaward!B26+Subaward!B34+Subaward!B42+Subaward!B50, IF(Instruction!B14="TDC",B91,B43))</f>
        <v>0</v>
      </c>
      <c r="C92" s="43">
        <f>IF(Instruction!$B$14="MTDC",(C91-C52-C65-(SUM(C75:C79))-C84-C72-C73)+Subaward!C18+Subaward!C26+Subaward!C34+Subaward!C42+Subaward!C50, IF(Instruction!$B$14="TDC",C91,C43))</f>
        <v>0</v>
      </c>
      <c r="D92" s="43">
        <f>IF(Instruction!$B$14="MTDC",(D91-D52-D65-(SUM(D75:D79))-D84-D72-D73)+Subaward!D18+Subaward!D26+Subaward!D34+Subaward!D42+Subaward!D50, IF(Instruction!$B$14="TDC",D91,D43))</f>
        <v>0</v>
      </c>
      <c r="E92" s="43">
        <f>IF(Instruction!$B$14="MTDC",(E91-E52-E65-(SUM(E75:E79))-E84-E72-E73)+Subaward!E18+Subaward!E26+Subaward!E34+Subaward!E42+Subaward!E50, IF(Instruction!$B$14="TDC",E91,E43))</f>
        <v>0</v>
      </c>
      <c r="F92" s="13">
        <f>IF(Instruction!$B$14="MTDC",(F91-F52-F65-(SUM(F75:F79))-F84-F72-F73)+Subaward!F18+Subaward!F26+Subaward!F34+Subaward!F42+Subaward!F50, IF(Instruction!$B$14="TDC",F91,F43))</f>
        <v>0</v>
      </c>
      <c r="G92" s="134">
        <f t="shared" si="17"/>
        <v>0</v>
      </c>
      <c r="H92" s="42"/>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8" customHeight="1" x14ac:dyDescent="0.2">
      <c r="A93" s="445" t="str">
        <f xml:space="preserve"> "Indirect Costs (" &amp; Instruction!E10*100 &amp; "%)"</f>
        <v>Indirect Costs (0%)</v>
      </c>
      <c r="B93" s="24">
        <f>ROUND(B92*Instruction!E10,0)</f>
        <v>0</v>
      </c>
      <c r="C93" s="20">
        <f>ROUND(C92*Instruction!E10,0)</f>
        <v>0</v>
      </c>
      <c r="D93" s="20">
        <f>ROUND(D92*Instruction!E10,0)</f>
        <v>0</v>
      </c>
      <c r="E93" s="20">
        <f>ROUND(E92*Instruction!E10,0)</f>
        <v>0</v>
      </c>
      <c r="F93" s="66">
        <f>ROUND(F92*Instruction!E10,0)</f>
        <v>0</v>
      </c>
      <c r="G93" s="141">
        <f t="shared" si="17"/>
        <v>0</v>
      </c>
      <c r="H93" s="42"/>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8" customHeight="1" thickBot="1" x14ac:dyDescent="0.25">
      <c r="A94" s="19" t="s">
        <v>27</v>
      </c>
      <c r="B94" s="129">
        <f>ROUND((B91+B93),0)</f>
        <v>0</v>
      </c>
      <c r="C94" s="130">
        <f>ROUND((C91+C93),0)</f>
        <v>0</v>
      </c>
      <c r="D94" s="130">
        <f>ROUND((D91+D93),0)</f>
        <v>0</v>
      </c>
      <c r="E94" s="6">
        <f>ROUND((E91+E93),0)</f>
        <v>0</v>
      </c>
      <c r="F94" s="6">
        <f>ROUND((F91+F93),0)</f>
        <v>0</v>
      </c>
      <c r="G94" s="142">
        <f t="shared" si="17"/>
        <v>0</v>
      </c>
      <c r="H94" s="42"/>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4.25" hidden="1" customHeight="1" outlineLevel="1" x14ac:dyDescent="0.2">
      <c r="A95" s="447" t="s">
        <v>286</v>
      </c>
      <c r="B95" s="451"/>
      <c r="C95" s="451"/>
      <c r="D95" s="451"/>
      <c r="E95" s="452"/>
      <c r="F95" s="452"/>
      <c r="G95" s="453">
        <f>ROUND(IF('Main Budget'!G94&lt;50000, 5000, 'Main Budget'!G94*0.1),0)</f>
        <v>5000</v>
      </c>
      <c r="H95" s="448"/>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 hidden="1" customHeight="1" outlineLevel="1" thickBot="1" x14ac:dyDescent="0.25">
      <c r="A96" s="449" t="s">
        <v>287</v>
      </c>
      <c r="B96" s="454"/>
      <c r="C96" s="454"/>
      <c r="D96" s="454"/>
      <c r="E96" s="454"/>
      <c r="F96" s="455"/>
      <c r="G96" s="456">
        <f>G94+G95</f>
        <v>5000</v>
      </c>
      <c r="H96" s="88"/>
    </row>
    <row r="97" spans="1:34 16384:16384" ht="15" customHeight="1" collapsed="1" x14ac:dyDescent="0.2">
      <c r="A97" s="126"/>
      <c r="B97" s="126"/>
      <c r="C97" s="126"/>
      <c r="D97" s="126"/>
      <c r="E97" s="126"/>
      <c r="F97" s="450"/>
    </row>
    <row r="98" spans="1:34 16384:16384" ht="15" hidden="1" customHeight="1" x14ac:dyDescent="0.2">
      <c r="A98" s="164" t="s">
        <v>268</v>
      </c>
      <c r="B98" s="157">
        <f>B91-Subaward!B15-Subaward!B23-Subaward!B31-Subaward!B39-Subaward!B47</f>
        <v>0</v>
      </c>
      <c r="C98" s="157">
        <f>C91-Subaward!C15-Subaward!C23-Subaward!C31-Subaward!C39-Subaward!C47</f>
        <v>0</v>
      </c>
      <c r="D98" s="157">
        <f>D91-Subaward!D15-Subaward!D23-Subaward!D31-Subaward!D39-Subaward!D47</f>
        <v>0</v>
      </c>
      <c r="E98" s="157">
        <f>E91-Subaward!E15-Subaward!E23-Subaward!E31-Subaward!E39-Subaward!E47</f>
        <v>0</v>
      </c>
      <c r="F98" s="157">
        <f>F91-Subaward!F15-Subaward!F23-Subaward!F31-Subaward!F39-Subaward!F47</f>
        <v>0</v>
      </c>
      <c r="G98" s="165">
        <f>SUM(B98:F98)</f>
        <v>0</v>
      </c>
      <c r="H98" s="1"/>
    </row>
    <row r="99" spans="1:34 16384:16384" ht="14.25" customHeight="1" x14ac:dyDescent="0.2">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16384:16384" ht="15.95" hidden="1" customHeight="1" x14ac:dyDescent="0.2">
      <c r="A100" s="163" t="s">
        <v>204</v>
      </c>
      <c r="B100" s="159" t="s">
        <v>2</v>
      </c>
      <c r="C100" s="161" t="s">
        <v>3</v>
      </c>
      <c r="D100" s="161" t="s">
        <v>4</v>
      </c>
      <c r="E100" s="161" t="s">
        <v>5</v>
      </c>
      <c r="F100" s="160" t="s">
        <v>6</v>
      </c>
      <c r="G100" s="158" t="s">
        <v>7</v>
      </c>
      <c r="H100" s="42"/>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16384:16384" ht="14.25" hidden="1" customHeight="1" x14ac:dyDescent="0.2">
      <c r="A101" s="155" t="s">
        <v>34</v>
      </c>
      <c r="B101" s="458">
        <f>IF(Salary!E27=11.76, Salary!C27*0.02, 0)</f>
        <v>0</v>
      </c>
      <c r="C101" s="459">
        <f>IF(Salary!F27=11.76,Salary!C27*0.02*(1+Salary!$A$3),0)</f>
        <v>0</v>
      </c>
      <c r="D101" s="459">
        <f>IF(Salary!G27=11.76,Salary!C27*0.02*(1+Salary!$A$3)^2,0)</f>
        <v>0</v>
      </c>
      <c r="E101" s="459">
        <f>IF(Salary!H27=11.76,Salary!C27*0.02*(1+Salary!$A$3)^3,0)</f>
        <v>0</v>
      </c>
      <c r="F101" s="459">
        <f>IF(Salary!I27=11.76,Salary!C27*0.02*(1+Salary!$A$3)^4,0)</f>
        <v>0</v>
      </c>
      <c r="G101" s="458">
        <f t="shared" ref="G101:G107" si="18">SUM(B101:F101)</f>
        <v>0</v>
      </c>
      <c r="H101" s="162"/>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16384:16384" ht="14.25" hidden="1" customHeight="1" x14ac:dyDescent="0.2">
      <c r="A102" s="155" t="s">
        <v>35</v>
      </c>
      <c r="B102" s="458">
        <f>IF(Salary!E28=11.76, Salary!C28*0.02, 0)</f>
        <v>0</v>
      </c>
      <c r="C102" s="459">
        <f>IF(Salary!F28=11.76,Salary!C28*0.02*(1+Salary!$A$3),0)</f>
        <v>0</v>
      </c>
      <c r="D102" s="459">
        <f>IF(Salary!G28=11.76,Salary!C28*0.02*(1+Salary!$A$3)^2,0)</f>
        <v>0</v>
      </c>
      <c r="E102" s="459">
        <f>IF(Salary!H28=11.76,Salary!C28*0.02*(1+Salary!$A$3)^3,0)</f>
        <v>0</v>
      </c>
      <c r="F102" s="460">
        <f>IF(Salary!I28=11.76,Salary!C28*0.02*(1+Salary!$A$3)^4,0)</f>
        <v>0</v>
      </c>
      <c r="G102" s="461">
        <f t="shared" si="18"/>
        <v>0</v>
      </c>
      <c r="H102" s="162"/>
      <c r="I102" s="1"/>
      <c r="J102" s="1"/>
      <c r="K102" s="1"/>
      <c r="L102" s="1"/>
      <c r="M102" s="1"/>
      <c r="N102" s="1"/>
      <c r="O102" s="1"/>
      <c r="P102" s="1"/>
      <c r="Q102" s="1"/>
      <c r="R102" s="1"/>
      <c r="S102" s="1"/>
      <c r="T102" s="1"/>
      <c r="U102" s="1"/>
      <c r="V102" s="1"/>
      <c r="W102" s="1"/>
      <c r="X102" s="1"/>
      <c r="Y102" s="1"/>
      <c r="Z102" s="1"/>
      <c r="AA102" s="1"/>
      <c r="XFD102">
        <f>COUNT(H102:XFC102)</f>
        <v>0</v>
      </c>
    </row>
    <row r="103" spans="1:34 16384:16384" ht="14.25" hidden="1" customHeight="1" x14ac:dyDescent="0.2">
      <c r="A103" s="155" t="s">
        <v>76</v>
      </c>
      <c r="B103" s="458">
        <f>IF(Salary!E29=11.76, Salary!C29*0.02, 0)</f>
        <v>0</v>
      </c>
      <c r="C103" s="459">
        <f>IF(Salary!F29=11.76,Salary!C29*0.02*(1+Salary!$A$3),0)</f>
        <v>0</v>
      </c>
      <c r="D103" s="459">
        <f>IF(Salary!G29=11.76,Salary!C29*0.02*(1+Salary!$A$3)^2,0)</f>
        <v>0</v>
      </c>
      <c r="E103" s="459">
        <f>IF(Salary!H29=11.76,Salary!C29*0.02*(1+Salary!$A$3)^3,0)</f>
        <v>0</v>
      </c>
      <c r="F103" s="460">
        <f>IF(Salary!I29=11.76,Salary!C29*0.02*(1+Salary!$A$3)^4,0)</f>
        <v>0</v>
      </c>
      <c r="G103" s="461">
        <f t="shared" si="18"/>
        <v>0</v>
      </c>
      <c r="H103" s="1"/>
      <c r="I103" s="1"/>
      <c r="J103" s="1"/>
      <c r="K103" s="1"/>
      <c r="L103" s="1"/>
      <c r="M103" s="1"/>
      <c r="N103" s="1"/>
      <c r="O103" s="1"/>
      <c r="P103" s="1"/>
      <c r="Q103" s="1"/>
      <c r="R103" s="1"/>
      <c r="S103" s="1"/>
      <c r="T103" s="1"/>
      <c r="U103" s="1"/>
      <c r="V103" s="1"/>
      <c r="W103" s="1"/>
      <c r="X103" s="1"/>
      <c r="Y103" s="1"/>
      <c r="Z103" s="1"/>
      <c r="AA103" s="1"/>
      <c r="XFD103">
        <f>COUNT(H103:XFC103)</f>
        <v>0</v>
      </c>
    </row>
    <row r="104" spans="1:34 16384:16384" ht="14.25" hidden="1" customHeight="1" x14ac:dyDescent="0.2">
      <c r="A104" s="155" t="s">
        <v>205</v>
      </c>
      <c r="B104" s="459">
        <f>SUM(B101:B103)</f>
        <v>0</v>
      </c>
      <c r="C104" s="459">
        <f>SUM(C101:C103)</f>
        <v>0</v>
      </c>
      <c r="D104" s="459">
        <f>SUM(D101:D103)</f>
        <v>0</v>
      </c>
      <c r="E104" s="459">
        <f>SUM(E101:E103)</f>
        <v>0</v>
      </c>
      <c r="F104" s="459">
        <f>SUM(F101:F103)</f>
        <v>0</v>
      </c>
      <c r="G104" s="458">
        <f t="shared" si="18"/>
        <v>0</v>
      </c>
      <c r="H104" s="162"/>
      <c r="I104" s="1"/>
      <c r="J104" s="1"/>
      <c r="K104" s="1"/>
      <c r="L104" s="1"/>
      <c r="M104" s="1"/>
      <c r="N104" s="1"/>
      <c r="O104" s="1"/>
      <c r="P104" s="1"/>
      <c r="Q104" s="1"/>
      <c r="R104" s="1"/>
      <c r="S104" s="1"/>
      <c r="T104" s="1"/>
      <c r="U104" s="1"/>
      <c r="V104" s="1"/>
      <c r="W104" s="1"/>
      <c r="X104" s="1"/>
      <c r="Y104" s="1"/>
      <c r="Z104" s="1"/>
      <c r="AA104" s="1"/>
      <c r="XFD104">
        <f>COUNT(B104:XFC104)</f>
        <v>6</v>
      </c>
    </row>
    <row r="105" spans="1:34 16384:16384" ht="14.25" hidden="1" customHeight="1" x14ac:dyDescent="0.2">
      <c r="A105" s="155" t="s">
        <v>206</v>
      </c>
      <c r="B105" s="462">
        <f>B104*Instruction!E5</f>
        <v>0</v>
      </c>
      <c r="C105" s="459">
        <f>C104*Instruction!E8</f>
        <v>0</v>
      </c>
      <c r="D105" s="462">
        <f>D104*Instruction!E8</f>
        <v>0</v>
      </c>
      <c r="E105" s="462">
        <f>E104*Instruction!E8</f>
        <v>0</v>
      </c>
      <c r="F105" s="462">
        <f>F104*Instruction!E8</f>
        <v>0</v>
      </c>
      <c r="G105" s="458">
        <f t="shared" si="18"/>
        <v>0</v>
      </c>
      <c r="H105" s="162"/>
      <c r="I105" s="1"/>
      <c r="J105" s="1"/>
      <c r="K105" s="1"/>
      <c r="L105" s="1"/>
      <c r="M105" s="1"/>
      <c r="N105" s="1"/>
      <c r="O105" s="1"/>
      <c r="P105" s="1"/>
      <c r="Q105" s="1"/>
      <c r="R105" s="1"/>
      <c r="S105" s="1"/>
      <c r="T105" s="1"/>
      <c r="U105" s="1"/>
      <c r="V105" s="1"/>
      <c r="W105" s="1"/>
      <c r="X105" s="1"/>
      <c r="Y105" s="1"/>
      <c r="Z105" s="1"/>
      <c r="AA105" s="1"/>
    </row>
    <row r="106" spans="1:34 16384:16384" ht="14.25" hidden="1" customHeight="1" x14ac:dyDescent="0.2">
      <c r="A106" s="156" t="s">
        <v>207</v>
      </c>
      <c r="B106" s="463">
        <f>Instruction!$E$12*COUNTIF(B101:B103,"&gt;0")*0.24</f>
        <v>0</v>
      </c>
      <c r="C106" s="464">
        <f>Instruction!$E$12*COUNTIF(C101:C103,"&gt;0")*0.24</f>
        <v>0</v>
      </c>
      <c r="D106" s="464">
        <f>Instruction!$E$12*COUNTIF(D101:D103,"&gt;0")*0.24</f>
        <v>0</v>
      </c>
      <c r="E106" s="464">
        <f>Instruction!$E$12*COUNTIF(E101:E103,"&gt;0")*0.24</f>
        <v>0</v>
      </c>
      <c r="F106" s="465">
        <f>Instruction!$E$12*COUNTIF(F101:F103,"&gt;0")*0.24</f>
        <v>0</v>
      </c>
      <c r="G106" s="463">
        <f t="shared" si="18"/>
        <v>0</v>
      </c>
      <c r="H106" s="162"/>
      <c r="I106" s="1"/>
      <c r="J106" s="1"/>
      <c r="K106" s="1"/>
      <c r="L106" s="1"/>
      <c r="M106" s="1"/>
      <c r="N106" s="1"/>
      <c r="O106" s="1"/>
      <c r="P106" s="1"/>
      <c r="Q106" s="1"/>
      <c r="R106" s="1"/>
      <c r="S106" s="1"/>
      <c r="T106" s="1"/>
      <c r="U106" s="1"/>
      <c r="V106" s="1"/>
      <c r="W106" s="1"/>
      <c r="X106" s="1"/>
      <c r="Y106" s="1"/>
      <c r="Z106" s="1"/>
      <c r="AA106" s="1"/>
    </row>
    <row r="107" spans="1:34 16384:16384" ht="14.25" hidden="1" customHeight="1" x14ac:dyDescent="0.2">
      <c r="A107" s="154" t="s">
        <v>50</v>
      </c>
      <c r="B107" s="463">
        <f>SUM(B104:B106)</f>
        <v>0</v>
      </c>
      <c r="C107" s="466">
        <f>SUM(C104:C106)</f>
        <v>0</v>
      </c>
      <c r="D107" s="466">
        <f>SUM(D104:D106)</f>
        <v>0</v>
      </c>
      <c r="E107" s="466">
        <f>SUM(E104:E106)</f>
        <v>0</v>
      </c>
      <c r="F107" s="467">
        <f>SUM(F104:F106)</f>
        <v>0</v>
      </c>
      <c r="G107" s="468">
        <f t="shared" si="18"/>
        <v>0</v>
      </c>
      <c r="H107" s="162"/>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16384:16384" ht="14.25" customHeight="1" x14ac:dyDescent="0.2">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10" spans="1:34 16384:16384" ht="14.25" hidden="1" customHeight="1" outlineLevel="1" x14ac:dyDescent="0.2">
      <c r="A110" s="154" t="s">
        <v>126</v>
      </c>
      <c r="B110" s="154"/>
      <c r="C110" s="154"/>
      <c r="D110" s="154"/>
      <c r="E110" s="154"/>
      <c r="F110" s="154"/>
      <c r="G110" s="154"/>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16384:16384" ht="14.25" hidden="1" customHeight="1" outlineLevel="1" x14ac:dyDescent="0.2">
      <c r="A111" s="167"/>
      <c r="B111" s="560" t="s">
        <v>121</v>
      </c>
      <c r="C111" s="560"/>
      <c r="D111" s="560"/>
      <c r="E111" s="560"/>
      <c r="F111" s="560"/>
      <c r="G111" s="56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16384:16384" ht="14.25" hidden="1" customHeight="1" outlineLevel="1" x14ac:dyDescent="0.25">
      <c r="A112" s="168"/>
      <c r="B112" s="169" t="s">
        <v>28</v>
      </c>
      <c r="C112" s="169" t="s">
        <v>216</v>
      </c>
      <c r="D112" s="169" t="s">
        <v>10</v>
      </c>
      <c r="E112" s="169" t="s">
        <v>120</v>
      </c>
      <c r="F112" s="169" t="s">
        <v>218</v>
      </c>
      <c r="G112" s="170" t="s">
        <v>82</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4.25" hidden="1" customHeight="1" outlineLevel="1" x14ac:dyDescent="0.25">
      <c r="A113" s="171" t="str">
        <f>Salary!A8</f>
        <v xml:space="preserve">PI: </v>
      </c>
      <c r="B113" s="169">
        <f>Salary!$D$8</f>
        <v>9</v>
      </c>
      <c r="C113" s="169">
        <f>Salary!E8</f>
        <v>0</v>
      </c>
      <c r="D113" s="169">
        <f>Salary!E15</f>
        <v>0</v>
      </c>
      <c r="E113" s="169">
        <f>SUM(C113:D113)</f>
        <v>0</v>
      </c>
      <c r="F113" s="177">
        <f t="shared" ref="F113:F118" si="19">SUM(B10,B17)</f>
        <v>0</v>
      </c>
      <c r="G113" s="178">
        <f>B10*Instruction!E5+B17*Instruction!F5</f>
        <v>0</v>
      </c>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4.25" hidden="1" customHeight="1" outlineLevel="1" x14ac:dyDescent="0.25">
      <c r="A114" s="168" t="str">
        <f>Salary!A9</f>
        <v>Co-PI 1: Enter name here</v>
      </c>
      <c r="B114" s="169">
        <f>Salary!$D$9</f>
        <v>9</v>
      </c>
      <c r="C114" s="169">
        <f>Salary!E9</f>
        <v>0</v>
      </c>
      <c r="D114" s="169">
        <f>Salary!E16</f>
        <v>0</v>
      </c>
      <c r="E114" s="169">
        <f t="shared" ref="E114:E118" si="20">SUM(C114:D114)</f>
        <v>0</v>
      </c>
      <c r="F114" s="177">
        <f t="shared" si="19"/>
        <v>0</v>
      </c>
      <c r="G114" s="178">
        <f>B11*Instruction!E5+B18*Instruction!F5</f>
        <v>0</v>
      </c>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4.25" hidden="1" customHeight="1" outlineLevel="1" x14ac:dyDescent="0.25">
      <c r="A115" s="168" t="str">
        <f>Salary!A10</f>
        <v>Co-PI 2: Enter name here</v>
      </c>
      <c r="B115" s="169">
        <f>Salary!$D$10</f>
        <v>9</v>
      </c>
      <c r="C115" s="169">
        <f>Salary!E10</f>
        <v>0</v>
      </c>
      <c r="D115" s="169">
        <f>Salary!E17</f>
        <v>0</v>
      </c>
      <c r="E115" s="169">
        <f t="shared" si="20"/>
        <v>0</v>
      </c>
      <c r="F115" s="177">
        <f t="shared" si="19"/>
        <v>0</v>
      </c>
      <c r="G115" s="178">
        <f>B12*Instruction!E5+B19*Instruction!F5</f>
        <v>0</v>
      </c>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4.25" hidden="1" customHeight="1" outlineLevel="1" x14ac:dyDescent="0.25">
      <c r="A116" s="168" t="str">
        <f>Salary!A11</f>
        <v>Co-PI 3:</v>
      </c>
      <c r="B116" s="169">
        <f>Salary!$D$11</f>
        <v>9</v>
      </c>
      <c r="C116" s="169">
        <f>Salary!E11</f>
        <v>0</v>
      </c>
      <c r="D116" s="169">
        <f>Salary!E18</f>
        <v>0</v>
      </c>
      <c r="E116" s="169">
        <f t="shared" si="20"/>
        <v>0</v>
      </c>
      <c r="F116" s="177">
        <f t="shared" si="19"/>
        <v>0</v>
      </c>
      <c r="G116" s="178">
        <f>B13*Instruction!E5+B20*Instruction!F5</f>
        <v>0</v>
      </c>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4.25" hidden="1" customHeight="1" outlineLevel="1" x14ac:dyDescent="0.25">
      <c r="A117" s="168" t="str">
        <f>Salary!A12</f>
        <v>Co-PI 4:</v>
      </c>
      <c r="B117" s="169">
        <f>Salary!$D$12</f>
        <v>9</v>
      </c>
      <c r="C117" s="169">
        <f>Salary!E12</f>
        <v>0</v>
      </c>
      <c r="D117" s="169">
        <f>Salary!E19</f>
        <v>0</v>
      </c>
      <c r="E117" s="169">
        <f t="shared" si="20"/>
        <v>0</v>
      </c>
      <c r="F117" s="177">
        <f t="shared" si="19"/>
        <v>0</v>
      </c>
      <c r="G117" s="178">
        <f>B14*Instruction!E5+B21*Instruction!F5</f>
        <v>0</v>
      </c>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4.25" hidden="1" customHeight="1" outlineLevel="1" x14ac:dyDescent="0.25">
      <c r="A118" s="168" t="str">
        <f>Salary!A13</f>
        <v>Co-PI 5:</v>
      </c>
      <c r="B118" s="169">
        <f>Salary!$D$13</f>
        <v>9</v>
      </c>
      <c r="C118" s="169">
        <f>Salary!E13</f>
        <v>0</v>
      </c>
      <c r="D118" s="169">
        <f>Salary!E20</f>
        <v>0</v>
      </c>
      <c r="E118" s="169">
        <f t="shared" si="20"/>
        <v>0</v>
      </c>
      <c r="F118" s="177">
        <f t="shared" si="19"/>
        <v>0</v>
      </c>
      <c r="G118" s="178">
        <f>B15*Instruction!E5+B22*Instruction!F5</f>
        <v>0</v>
      </c>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4.25" hidden="1" customHeight="1" outlineLevel="1" x14ac:dyDescent="0.25">
      <c r="A119" s="168"/>
      <c r="B119" s="557" t="s">
        <v>122</v>
      </c>
      <c r="C119" s="557"/>
      <c r="D119" s="557"/>
      <c r="E119" s="557"/>
      <c r="F119" s="557"/>
      <c r="G119" s="558"/>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4.25" hidden="1" customHeight="1" outlineLevel="1" x14ac:dyDescent="0.25">
      <c r="A120" s="168"/>
      <c r="B120" s="169" t="s">
        <v>28</v>
      </c>
      <c r="C120" s="169" t="s">
        <v>216</v>
      </c>
      <c r="D120" s="169" t="s">
        <v>10</v>
      </c>
      <c r="E120" s="169" t="s">
        <v>120</v>
      </c>
      <c r="F120" s="169" t="s">
        <v>218</v>
      </c>
      <c r="G120" s="170" t="s">
        <v>82</v>
      </c>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4.25" hidden="1" customHeight="1" outlineLevel="1" x14ac:dyDescent="0.25">
      <c r="A121" s="171" t="str">
        <f>Salary!A8</f>
        <v xml:space="preserve">PI: </v>
      </c>
      <c r="B121" s="169">
        <f>Salary!$D$8</f>
        <v>9</v>
      </c>
      <c r="C121" s="169">
        <f>Salary!F8</f>
        <v>0</v>
      </c>
      <c r="D121" s="169">
        <f>Salary!F15</f>
        <v>0</v>
      </c>
      <c r="E121" s="169">
        <f t="shared" ref="E121:E126" si="21">SUM(C121:D121)</f>
        <v>0</v>
      </c>
      <c r="F121" s="177">
        <f t="shared" ref="F121:F126" si="22">SUM(C10,C17)</f>
        <v>0</v>
      </c>
      <c r="G121" s="179">
        <f>C10*Instruction!$E$8+C17*Instruction!$F$8</f>
        <v>0</v>
      </c>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4.25" hidden="1" customHeight="1" outlineLevel="1" x14ac:dyDescent="0.25">
      <c r="A122" s="171" t="str">
        <f>Salary!A9</f>
        <v>Co-PI 1: Enter name here</v>
      </c>
      <c r="B122" s="169">
        <f>Salary!$D$9</f>
        <v>9</v>
      </c>
      <c r="C122" s="169">
        <f>Salary!F9</f>
        <v>0</v>
      </c>
      <c r="D122" s="169">
        <f>Salary!F16</f>
        <v>0</v>
      </c>
      <c r="E122" s="169">
        <f t="shared" si="21"/>
        <v>0</v>
      </c>
      <c r="F122" s="177">
        <f t="shared" si="22"/>
        <v>0</v>
      </c>
      <c r="G122" s="179">
        <f>C11*Instruction!$E$8+C18*Instruction!$F$8</f>
        <v>0</v>
      </c>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4.25" hidden="1" customHeight="1" outlineLevel="1" x14ac:dyDescent="0.25">
      <c r="A123" s="171" t="str">
        <f>Salary!A10</f>
        <v>Co-PI 2: Enter name here</v>
      </c>
      <c r="B123" s="169">
        <f>Salary!$D$10</f>
        <v>9</v>
      </c>
      <c r="C123" s="169">
        <f>Salary!F10</f>
        <v>0</v>
      </c>
      <c r="D123" s="169">
        <f>Salary!F17</f>
        <v>0</v>
      </c>
      <c r="E123" s="169">
        <f t="shared" si="21"/>
        <v>0</v>
      </c>
      <c r="F123" s="177">
        <f t="shared" si="22"/>
        <v>0</v>
      </c>
      <c r="G123" s="179">
        <f>C12*Instruction!$E$8+C19*Instruction!$F$8</f>
        <v>0</v>
      </c>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4.25" hidden="1" customHeight="1" outlineLevel="1" x14ac:dyDescent="0.25">
      <c r="A124" s="171" t="str">
        <f>Salary!A11</f>
        <v>Co-PI 3:</v>
      </c>
      <c r="B124" s="169">
        <f>Salary!$D$11</f>
        <v>9</v>
      </c>
      <c r="C124" s="169">
        <f>Salary!F11</f>
        <v>0</v>
      </c>
      <c r="D124" s="169">
        <f>Salary!F18</f>
        <v>0</v>
      </c>
      <c r="E124" s="169">
        <f t="shared" si="21"/>
        <v>0</v>
      </c>
      <c r="F124" s="177">
        <f t="shared" si="22"/>
        <v>0</v>
      </c>
      <c r="G124" s="179">
        <f>C13*Instruction!$E$8+C20*Instruction!$F$8</f>
        <v>0</v>
      </c>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4.25" hidden="1" customHeight="1" outlineLevel="1" x14ac:dyDescent="0.25">
      <c r="A125" s="171" t="str">
        <f>Salary!A12</f>
        <v>Co-PI 4:</v>
      </c>
      <c r="B125" s="169">
        <f>Salary!$D$12</f>
        <v>9</v>
      </c>
      <c r="C125" s="169">
        <f>Salary!F12</f>
        <v>0</v>
      </c>
      <c r="D125" s="169">
        <f>Salary!F19</f>
        <v>0</v>
      </c>
      <c r="E125" s="169">
        <f t="shared" si="21"/>
        <v>0</v>
      </c>
      <c r="F125" s="177">
        <f t="shared" si="22"/>
        <v>0</v>
      </c>
      <c r="G125" s="179">
        <f>C14*Instruction!$E$8+C21*Instruction!$F$8</f>
        <v>0</v>
      </c>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4.25" hidden="1" customHeight="1" outlineLevel="1" x14ac:dyDescent="0.25">
      <c r="A126" s="171" t="str">
        <f>Salary!A13</f>
        <v>Co-PI 5:</v>
      </c>
      <c r="B126" s="169">
        <f>Salary!$D$13</f>
        <v>9</v>
      </c>
      <c r="C126" s="169">
        <f>Salary!F13</f>
        <v>0</v>
      </c>
      <c r="D126" s="169">
        <f>Salary!F20</f>
        <v>0</v>
      </c>
      <c r="E126" s="169">
        <f t="shared" si="21"/>
        <v>0</v>
      </c>
      <c r="F126" s="177">
        <f t="shared" si="22"/>
        <v>0</v>
      </c>
      <c r="G126" s="179">
        <f>C15*Instruction!$E$8+C22*Instruction!$F$8</f>
        <v>0</v>
      </c>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4.25" hidden="1" customHeight="1" outlineLevel="1" x14ac:dyDescent="0.25">
      <c r="A127" s="168"/>
      <c r="B127" s="557" t="s">
        <v>123</v>
      </c>
      <c r="C127" s="557"/>
      <c r="D127" s="557"/>
      <c r="E127" s="557"/>
      <c r="F127" s="557"/>
      <c r="G127" s="558"/>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4.25" hidden="1" customHeight="1" outlineLevel="1" x14ac:dyDescent="0.25">
      <c r="A128" s="168"/>
      <c r="B128" s="169" t="s">
        <v>28</v>
      </c>
      <c r="C128" s="169" t="s">
        <v>216</v>
      </c>
      <c r="D128" s="169" t="s">
        <v>10</v>
      </c>
      <c r="E128" s="169" t="s">
        <v>120</v>
      </c>
      <c r="F128" s="169" t="s">
        <v>218</v>
      </c>
      <c r="G128" s="170" t="s">
        <v>82</v>
      </c>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4.25" hidden="1" customHeight="1" outlineLevel="1" x14ac:dyDescent="0.25">
      <c r="A129" s="171" t="str">
        <f>Salary!A8</f>
        <v xml:space="preserve">PI: </v>
      </c>
      <c r="B129" s="169">
        <f>Salary!$D$8</f>
        <v>9</v>
      </c>
      <c r="C129" s="169">
        <f>Salary!G8</f>
        <v>0</v>
      </c>
      <c r="D129" s="169">
        <f>Salary!G15</f>
        <v>0</v>
      </c>
      <c r="E129" s="169">
        <f>SUM(C129:D129)</f>
        <v>0</v>
      </c>
      <c r="F129" s="177">
        <f t="shared" ref="F129:F134" si="23">SUM(D10,D17)</f>
        <v>0</v>
      </c>
      <c r="G129" s="178">
        <f>D10*Instruction!E8+D17*Instruction!F8</f>
        <v>0</v>
      </c>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4.25" hidden="1" customHeight="1" outlineLevel="1" x14ac:dyDescent="0.25">
      <c r="A130" s="171" t="str">
        <f>Salary!A9</f>
        <v>Co-PI 1: Enter name here</v>
      </c>
      <c r="B130" s="169">
        <f>Salary!$D$9</f>
        <v>9</v>
      </c>
      <c r="C130" s="169">
        <f>Salary!G9</f>
        <v>0</v>
      </c>
      <c r="D130" s="169">
        <f>Salary!G16</f>
        <v>0</v>
      </c>
      <c r="E130" s="169">
        <f t="shared" ref="E130:E134" si="24">SUM(C130:D130)</f>
        <v>0</v>
      </c>
      <c r="F130" s="177">
        <f t="shared" si="23"/>
        <v>0</v>
      </c>
      <c r="G130" s="178">
        <f>D11*Instruction!E8+D18*Instruction!F8</f>
        <v>0</v>
      </c>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4.25" hidden="1" customHeight="1" outlineLevel="1" x14ac:dyDescent="0.25">
      <c r="A131" s="171" t="str">
        <f>Salary!A10</f>
        <v>Co-PI 2: Enter name here</v>
      </c>
      <c r="B131" s="169">
        <f>Salary!$D$10</f>
        <v>9</v>
      </c>
      <c r="C131" s="169">
        <f>Salary!G10</f>
        <v>0</v>
      </c>
      <c r="D131" s="169">
        <f>Salary!G17</f>
        <v>0</v>
      </c>
      <c r="E131" s="169">
        <f t="shared" si="24"/>
        <v>0</v>
      </c>
      <c r="F131" s="177">
        <f t="shared" si="23"/>
        <v>0</v>
      </c>
      <c r="G131" s="178">
        <f>D12*Instruction!E8+D19*Instruction!F8</f>
        <v>0</v>
      </c>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4.25" hidden="1" customHeight="1" outlineLevel="1" x14ac:dyDescent="0.25">
      <c r="A132" s="171" t="str">
        <f>Salary!A11</f>
        <v>Co-PI 3:</v>
      </c>
      <c r="B132" s="169">
        <f>Salary!$D$11</f>
        <v>9</v>
      </c>
      <c r="C132" s="169">
        <f>Salary!G11</f>
        <v>0</v>
      </c>
      <c r="D132" s="169">
        <f>Salary!G18</f>
        <v>0</v>
      </c>
      <c r="E132" s="169">
        <f t="shared" si="24"/>
        <v>0</v>
      </c>
      <c r="F132" s="177">
        <f t="shared" si="23"/>
        <v>0</v>
      </c>
      <c r="G132" s="178">
        <f>D13*Instruction!E8+D20*Instruction!F8</f>
        <v>0</v>
      </c>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4.25" hidden="1" customHeight="1" outlineLevel="1" x14ac:dyDescent="0.25">
      <c r="A133" s="171" t="str">
        <f>Salary!A12</f>
        <v>Co-PI 4:</v>
      </c>
      <c r="B133" s="169">
        <f>Salary!$D$12</f>
        <v>9</v>
      </c>
      <c r="C133" s="169">
        <f>Salary!G12</f>
        <v>0</v>
      </c>
      <c r="D133" s="169">
        <f>Salary!G19</f>
        <v>0</v>
      </c>
      <c r="E133" s="169">
        <f t="shared" si="24"/>
        <v>0</v>
      </c>
      <c r="F133" s="177">
        <f t="shared" si="23"/>
        <v>0</v>
      </c>
      <c r="G133" s="178">
        <f>D14*Instruction!E8+D21*Instruction!F8</f>
        <v>0</v>
      </c>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4.25" hidden="1" customHeight="1" outlineLevel="1" x14ac:dyDescent="0.25">
      <c r="A134" s="171" t="str">
        <f>Salary!A13</f>
        <v>Co-PI 5:</v>
      </c>
      <c r="B134" s="169">
        <f>Salary!$D$13</f>
        <v>9</v>
      </c>
      <c r="C134" s="169">
        <f>Salary!G13</f>
        <v>0</v>
      </c>
      <c r="D134" s="169">
        <f>Salary!G20</f>
        <v>0</v>
      </c>
      <c r="E134" s="169">
        <f t="shared" si="24"/>
        <v>0</v>
      </c>
      <c r="F134" s="177">
        <f t="shared" si="23"/>
        <v>0</v>
      </c>
      <c r="G134" s="178">
        <f>D15*Instruction!E8+D22*Instruction!F8</f>
        <v>0</v>
      </c>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4.25" hidden="1" customHeight="1" outlineLevel="1" x14ac:dyDescent="0.25">
      <c r="A135" s="168"/>
      <c r="B135" s="172" t="s">
        <v>124</v>
      </c>
      <c r="C135" s="172"/>
      <c r="D135" s="172"/>
      <c r="E135" s="172"/>
      <c r="F135" s="172"/>
      <c r="G135" s="173"/>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4.25" hidden="1" customHeight="1" outlineLevel="1" x14ac:dyDescent="0.25">
      <c r="A136" s="168"/>
      <c r="B136" s="169" t="s">
        <v>28</v>
      </c>
      <c r="C136" s="169" t="s">
        <v>216</v>
      </c>
      <c r="D136" s="169" t="s">
        <v>10</v>
      </c>
      <c r="E136" s="169" t="s">
        <v>120</v>
      </c>
      <c r="F136" s="169" t="s">
        <v>218</v>
      </c>
      <c r="G136" s="170" t="s">
        <v>82</v>
      </c>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4.25" hidden="1" customHeight="1" outlineLevel="1" x14ac:dyDescent="0.25">
      <c r="A137" s="171" t="str">
        <f>Salary!A8</f>
        <v xml:space="preserve">PI: </v>
      </c>
      <c r="B137" s="169">
        <f>Salary!$D$8</f>
        <v>9</v>
      </c>
      <c r="C137" s="169">
        <f>Salary!H8</f>
        <v>0</v>
      </c>
      <c r="D137" s="169">
        <f>Salary!H15</f>
        <v>0</v>
      </c>
      <c r="E137" s="169">
        <f>SUM(C137:D137)</f>
        <v>0</v>
      </c>
      <c r="F137" s="177">
        <f t="shared" ref="F137:F142" si="25">SUM(E10,E17)</f>
        <v>0</v>
      </c>
      <c r="G137" s="178">
        <f>E10*Instruction!E8+E17*Instruction!F8</f>
        <v>0</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4.25" hidden="1" customHeight="1" outlineLevel="1" x14ac:dyDescent="0.25">
      <c r="A138" s="171" t="str">
        <f>Salary!A9</f>
        <v>Co-PI 1: Enter name here</v>
      </c>
      <c r="B138" s="169">
        <f>Salary!$D$9</f>
        <v>9</v>
      </c>
      <c r="C138" s="169">
        <f>Salary!H9</f>
        <v>0</v>
      </c>
      <c r="D138" s="169">
        <f>Salary!H16</f>
        <v>0</v>
      </c>
      <c r="E138" s="169">
        <f t="shared" ref="E138:E142" si="26">SUM(C138:D138)</f>
        <v>0</v>
      </c>
      <c r="F138" s="177">
        <f t="shared" si="25"/>
        <v>0</v>
      </c>
      <c r="G138" s="178">
        <f>E11*Instruction!E8+E18*Instruction!F8</f>
        <v>0</v>
      </c>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4.25" hidden="1" customHeight="1" outlineLevel="1" x14ac:dyDescent="0.25">
      <c r="A139" s="171" t="str">
        <f>Salary!A10</f>
        <v>Co-PI 2: Enter name here</v>
      </c>
      <c r="B139" s="169">
        <f>Salary!$D$10</f>
        <v>9</v>
      </c>
      <c r="C139" s="169">
        <f>Salary!H10</f>
        <v>0</v>
      </c>
      <c r="D139" s="169">
        <f>Salary!H17</f>
        <v>0</v>
      </c>
      <c r="E139" s="169">
        <f t="shared" si="26"/>
        <v>0</v>
      </c>
      <c r="F139" s="177">
        <f t="shared" si="25"/>
        <v>0</v>
      </c>
      <c r="G139" s="178">
        <f>E12*Instruction!E8+E19*Instruction!F8</f>
        <v>0</v>
      </c>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4.25" hidden="1" customHeight="1" outlineLevel="1" x14ac:dyDescent="0.25">
      <c r="A140" s="171" t="str">
        <f>Salary!A11</f>
        <v>Co-PI 3:</v>
      </c>
      <c r="B140" s="169">
        <f>Salary!$D$11</f>
        <v>9</v>
      </c>
      <c r="C140" s="169">
        <f>Salary!H11</f>
        <v>0</v>
      </c>
      <c r="D140" s="169">
        <f>Salary!H18</f>
        <v>0</v>
      </c>
      <c r="E140" s="169">
        <f t="shared" si="26"/>
        <v>0</v>
      </c>
      <c r="F140" s="177">
        <f t="shared" si="25"/>
        <v>0</v>
      </c>
      <c r="G140" s="178">
        <f>E13*Instruction!E8+E20*Instruction!F8</f>
        <v>0</v>
      </c>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4.25" hidden="1" customHeight="1" outlineLevel="1" x14ac:dyDescent="0.25">
      <c r="A141" s="171" t="str">
        <f>Salary!A12</f>
        <v>Co-PI 4:</v>
      </c>
      <c r="B141" s="169">
        <f>Salary!$D$12</f>
        <v>9</v>
      </c>
      <c r="C141" s="169">
        <f>Salary!H12</f>
        <v>0</v>
      </c>
      <c r="D141" s="169">
        <f>Salary!H19</f>
        <v>0</v>
      </c>
      <c r="E141" s="169">
        <f t="shared" si="26"/>
        <v>0</v>
      </c>
      <c r="F141" s="177">
        <f t="shared" si="25"/>
        <v>0</v>
      </c>
      <c r="G141" s="178">
        <f>E14*Instruction!E8+E21*Instruction!F8</f>
        <v>0</v>
      </c>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4.25" hidden="1" customHeight="1" outlineLevel="1" x14ac:dyDescent="0.25">
      <c r="A142" s="171" t="str">
        <f>Salary!A13</f>
        <v>Co-PI 5:</v>
      </c>
      <c r="B142" s="169">
        <f>Salary!$D$13</f>
        <v>9</v>
      </c>
      <c r="C142" s="169">
        <f>Salary!H13</f>
        <v>0</v>
      </c>
      <c r="D142" s="169">
        <f>Salary!H20</f>
        <v>0</v>
      </c>
      <c r="E142" s="169">
        <f t="shared" si="26"/>
        <v>0</v>
      </c>
      <c r="F142" s="177">
        <f t="shared" si="25"/>
        <v>0</v>
      </c>
      <c r="G142" s="178">
        <f>E15*Instruction!E8+E22*Instruction!F8</f>
        <v>0</v>
      </c>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4.25" hidden="1" customHeight="1" outlineLevel="1" x14ac:dyDescent="0.2">
      <c r="A143" s="174"/>
      <c r="B143" s="172" t="s">
        <v>125</v>
      </c>
      <c r="C143" s="172"/>
      <c r="D143" s="172"/>
      <c r="E143" s="172"/>
      <c r="F143" s="172"/>
      <c r="G143" s="173"/>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4.25" hidden="1" customHeight="1" outlineLevel="1" x14ac:dyDescent="0.25">
      <c r="A144" s="168"/>
      <c r="B144" s="169" t="s">
        <v>28</v>
      </c>
      <c r="C144" s="169" t="s">
        <v>216</v>
      </c>
      <c r="D144" s="169" t="s">
        <v>10</v>
      </c>
      <c r="E144" s="169" t="s">
        <v>120</v>
      </c>
      <c r="F144" s="169" t="s">
        <v>218</v>
      </c>
      <c r="G144" s="170" t="s">
        <v>82</v>
      </c>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4.25" hidden="1" customHeight="1" outlineLevel="1" x14ac:dyDescent="0.25">
      <c r="A145" s="171" t="str">
        <f>Salary!A8</f>
        <v xml:space="preserve">PI: </v>
      </c>
      <c r="B145" s="169">
        <f>Salary!$D$8</f>
        <v>9</v>
      </c>
      <c r="C145" s="169">
        <f>Salary!I8</f>
        <v>0</v>
      </c>
      <c r="D145" s="169">
        <f>Salary!I15</f>
        <v>0</v>
      </c>
      <c r="E145" s="169">
        <f>SUM(C145:D145)</f>
        <v>0</v>
      </c>
      <c r="F145" s="177">
        <f t="shared" ref="F145:F150" si="27">SUM(F10,F17)</f>
        <v>0</v>
      </c>
      <c r="G145" s="180">
        <f>F10*Instruction!E8+F17*Instruction!F8</f>
        <v>0</v>
      </c>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4.25" hidden="1" customHeight="1" outlineLevel="1" x14ac:dyDescent="0.25">
      <c r="A146" s="171" t="str">
        <f>Salary!A9</f>
        <v>Co-PI 1: Enter name here</v>
      </c>
      <c r="B146" s="169">
        <f>Salary!$D$9</f>
        <v>9</v>
      </c>
      <c r="C146" s="169">
        <f>Salary!I9</f>
        <v>0</v>
      </c>
      <c r="D146" s="169">
        <f>Salary!I16</f>
        <v>0</v>
      </c>
      <c r="E146" s="169">
        <f t="shared" ref="E146:E150" si="28">SUM(C146:D146)</f>
        <v>0</v>
      </c>
      <c r="F146" s="177">
        <f t="shared" si="27"/>
        <v>0</v>
      </c>
      <c r="G146" s="180">
        <f>F11*Instruction!E8+F18*Instruction!F8</f>
        <v>0</v>
      </c>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4.25" hidden="1" customHeight="1" outlineLevel="1" x14ac:dyDescent="0.25">
      <c r="A147" s="171" t="str">
        <f>Salary!A10</f>
        <v>Co-PI 2: Enter name here</v>
      </c>
      <c r="B147" s="169">
        <f>Salary!$D$10</f>
        <v>9</v>
      </c>
      <c r="C147" s="169">
        <f>Salary!I10</f>
        <v>0</v>
      </c>
      <c r="D147" s="169">
        <f>Salary!I17</f>
        <v>0</v>
      </c>
      <c r="E147" s="169">
        <f t="shared" si="28"/>
        <v>0</v>
      </c>
      <c r="F147" s="177">
        <f t="shared" si="27"/>
        <v>0</v>
      </c>
      <c r="G147" s="180">
        <f>F12*Instruction!E8+F19*Instruction!F8</f>
        <v>0</v>
      </c>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4.25" hidden="1" customHeight="1" outlineLevel="1" x14ac:dyDescent="0.25">
      <c r="A148" s="171" t="str">
        <f>Salary!A11</f>
        <v>Co-PI 3:</v>
      </c>
      <c r="B148" s="169">
        <f>Salary!$D$11</f>
        <v>9</v>
      </c>
      <c r="C148" s="169">
        <f>Salary!I11</f>
        <v>0</v>
      </c>
      <c r="D148" s="169">
        <f>Salary!I18</f>
        <v>0</v>
      </c>
      <c r="E148" s="169">
        <f t="shared" si="28"/>
        <v>0</v>
      </c>
      <c r="F148" s="177">
        <f t="shared" si="27"/>
        <v>0</v>
      </c>
      <c r="G148" s="180">
        <f>F13*Instruction!E8+F20*Instruction!F8</f>
        <v>0</v>
      </c>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4.25" hidden="1" customHeight="1" outlineLevel="1" x14ac:dyDescent="0.25">
      <c r="A149" s="171" t="str">
        <f>Salary!A12</f>
        <v>Co-PI 4:</v>
      </c>
      <c r="B149" s="169">
        <f>Salary!$D$12</f>
        <v>9</v>
      </c>
      <c r="C149" s="169">
        <f>Salary!I12</f>
        <v>0</v>
      </c>
      <c r="D149" s="169">
        <f>Salary!I19</f>
        <v>0</v>
      </c>
      <c r="E149" s="169">
        <f t="shared" si="28"/>
        <v>0</v>
      </c>
      <c r="F149" s="177">
        <f t="shared" si="27"/>
        <v>0</v>
      </c>
      <c r="G149" s="180">
        <f>F14*Instruction!E8+F21*Instruction!F8</f>
        <v>0</v>
      </c>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4.25" hidden="1" customHeight="1" outlineLevel="1" x14ac:dyDescent="0.25">
      <c r="A150" s="175" t="str">
        <f>Salary!A13</f>
        <v>Co-PI 5:</v>
      </c>
      <c r="B150" s="181">
        <f>Salary!$D$13</f>
        <v>9</v>
      </c>
      <c r="C150" s="181">
        <f>Salary!I13</f>
        <v>0</v>
      </c>
      <c r="D150" s="181">
        <f>Salary!I20</f>
        <v>0</v>
      </c>
      <c r="E150" s="181">
        <f t="shared" si="28"/>
        <v>0</v>
      </c>
      <c r="F150" s="182">
        <f t="shared" si="27"/>
        <v>0</v>
      </c>
      <c r="G150" s="183">
        <f>F15*Instruction!E8+F22*Instruction!F8</f>
        <v>0</v>
      </c>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4.25" hidden="1" customHeight="1" outlineLevel="1" x14ac:dyDescent="0.25">
      <c r="A151" s="176"/>
      <c r="B151" s="176"/>
      <c r="C151" s="176"/>
      <c r="D151" s="176"/>
      <c r="E151" s="176"/>
      <c r="F151" s="176"/>
      <c r="G151" s="176"/>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4.25" hidden="1" customHeight="1" outlineLevel="1" x14ac:dyDescent="0.25">
      <c r="A152" s="176"/>
      <c r="B152" s="2"/>
      <c r="C152" s="2"/>
      <c r="D152" s="2"/>
      <c r="E152" s="2"/>
      <c r="F152" s="2"/>
      <c r="G152" s="2"/>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4.25" hidden="1" customHeight="1" outlineLevel="1" x14ac:dyDescent="0.2">
      <c r="A153" s="19" t="s">
        <v>149</v>
      </c>
      <c r="B153" s="185" t="s">
        <v>2</v>
      </c>
      <c r="C153" s="185" t="s">
        <v>3</v>
      </c>
      <c r="D153" s="185" t="s">
        <v>4</v>
      </c>
      <c r="E153" s="185" t="s">
        <v>5</v>
      </c>
      <c r="F153" s="185" t="s">
        <v>6</v>
      </c>
      <c r="G153" s="185" t="s">
        <v>217</v>
      </c>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4.25" hidden="1" customHeight="1" outlineLevel="1" x14ac:dyDescent="0.2">
      <c r="A154" s="2" t="s">
        <v>214</v>
      </c>
      <c r="B154" s="184">
        <f>SUM(B72,B73,B74,B81,B82,B83,B84,B85,B86,B87,B88)</f>
        <v>0</v>
      </c>
      <c r="C154" s="184">
        <f t="shared" ref="C154:F154" si="29">SUM(C72,C73,C74,C81,C82,C83,C84,C85,C86,C87,C88)</f>
        <v>0</v>
      </c>
      <c r="D154" s="184">
        <f t="shared" si="29"/>
        <v>0</v>
      </c>
      <c r="E154" s="184">
        <f t="shared" si="29"/>
        <v>0</v>
      </c>
      <c r="F154" s="184">
        <f t="shared" si="29"/>
        <v>0</v>
      </c>
      <c r="G154" s="308">
        <f>SUM(B154:F154)</f>
        <v>0</v>
      </c>
      <c r="H154" s="42"/>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4.25" customHeight="1" collapsed="1" x14ac:dyDescent="0.2">
      <c r="A155" s="2"/>
      <c r="B155" s="2"/>
      <c r="C155" s="2"/>
      <c r="D155" s="2"/>
      <c r="E155" s="2"/>
      <c r="F155" s="2"/>
      <c r="G155" s="2"/>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4.25" customHeight="1" x14ac:dyDescent="0.2">
      <c r="A156" s="2"/>
      <c r="B156" s="2"/>
      <c r="C156" s="2"/>
      <c r="D156" s="2"/>
      <c r="E156" s="2"/>
      <c r="F156" s="2"/>
      <c r="G156" s="2"/>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4.25" customHeight="1" x14ac:dyDescent="0.2">
      <c r="A157" s="2"/>
      <c r="B157" s="2"/>
      <c r="C157" s="2"/>
      <c r="D157" s="2"/>
      <c r="E157" s="2"/>
      <c r="F157" s="2"/>
      <c r="G157" s="2"/>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4.25" customHeight="1" x14ac:dyDescent="0.2">
      <c r="A158" s="2"/>
      <c r="B158" s="2"/>
      <c r="C158" s="2"/>
      <c r="D158" s="2"/>
      <c r="E158" s="2"/>
      <c r="F158" s="2"/>
      <c r="G158" s="2"/>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4.25" customHeight="1" x14ac:dyDescent="0.2">
      <c r="A159" s="2"/>
      <c r="B159" s="2"/>
      <c r="C159" s="2"/>
      <c r="D159" s="2"/>
      <c r="E159" s="2"/>
      <c r="F159" s="2"/>
      <c r="G159" s="2"/>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4.25" customHeight="1" x14ac:dyDescent="0.2">
      <c r="A160" s="2"/>
      <c r="B160" s="2"/>
      <c r="C160" s="2"/>
      <c r="D160" s="2"/>
      <c r="E160" s="2"/>
      <c r="F160" s="2"/>
      <c r="G160" s="2"/>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4.25" customHeight="1" x14ac:dyDescent="0.2">
      <c r="A161" s="2"/>
      <c r="B161" s="2"/>
      <c r="C161" s="2"/>
      <c r="D161" s="2"/>
      <c r="E161" s="2"/>
      <c r="F161" s="2"/>
      <c r="G161" s="2"/>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4.25" customHeight="1" x14ac:dyDescent="0.2">
      <c r="A162" s="2"/>
      <c r="B162" s="2"/>
      <c r="C162" s="2"/>
      <c r="D162" s="2"/>
      <c r="E162" s="2"/>
      <c r="F162" s="2"/>
      <c r="G162" s="2"/>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4.25" customHeight="1" x14ac:dyDescent="0.2">
      <c r="A163" s="2"/>
      <c r="B163" s="2"/>
      <c r="C163" s="2"/>
      <c r="D163" s="2"/>
      <c r="E163" s="2"/>
      <c r="F163" s="2"/>
      <c r="G163" s="2"/>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4.25" customHeight="1" x14ac:dyDescent="0.2">
      <c r="A164" s="2"/>
      <c r="B164" s="2"/>
      <c r="C164" s="2"/>
      <c r="D164" s="2"/>
      <c r="E164" s="2"/>
      <c r="F164" s="2"/>
      <c r="G164" s="2"/>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4.25" customHeight="1" x14ac:dyDescent="0.2">
      <c r="A165" s="2"/>
      <c r="B165" s="2"/>
      <c r="C165" s="2"/>
      <c r="D165" s="2"/>
      <c r="E165" s="2"/>
      <c r="F165" s="2"/>
      <c r="G165" s="2"/>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4.25" customHeight="1" x14ac:dyDescent="0.2">
      <c r="A166" s="2"/>
      <c r="B166" s="2"/>
      <c r="C166" s="2"/>
      <c r="D166" s="2"/>
      <c r="E166" s="2"/>
      <c r="F166" s="2"/>
      <c r="G166" s="2"/>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4.25" customHeight="1" x14ac:dyDescent="0.2">
      <c r="A167" s="2"/>
      <c r="B167" s="2"/>
      <c r="C167" s="2"/>
      <c r="D167" s="2"/>
      <c r="E167" s="2"/>
      <c r="F167" s="2"/>
      <c r="G167" s="2"/>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4.25" customHeight="1" x14ac:dyDescent="0.2">
      <c r="A168" s="2"/>
      <c r="B168" s="2"/>
      <c r="C168" s="2"/>
      <c r="D168" s="2"/>
      <c r="E168" s="2"/>
      <c r="F168" s="2"/>
      <c r="G168" s="2"/>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4.25" customHeight="1" x14ac:dyDescent="0.2">
      <c r="A169" s="2"/>
      <c r="B169" s="2"/>
      <c r="C169" s="2"/>
      <c r="D169" s="2"/>
      <c r="E169" s="2"/>
      <c r="F169" s="2"/>
      <c r="G169" s="2"/>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4.25" customHeight="1" x14ac:dyDescent="0.2">
      <c r="A170" s="2"/>
      <c r="B170" s="2"/>
      <c r="C170" s="2"/>
      <c r="D170" s="2"/>
      <c r="E170" s="2"/>
      <c r="F170" s="2"/>
      <c r="G170" s="2"/>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4.25" customHeight="1" x14ac:dyDescent="0.2">
      <c r="A171" s="2"/>
      <c r="B171" s="2"/>
      <c r="C171" s="2"/>
      <c r="D171" s="2"/>
      <c r="E171" s="2"/>
      <c r="F171" s="2"/>
      <c r="G171" s="2"/>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4.25" customHeight="1" x14ac:dyDescent="0.2">
      <c r="A172" s="2"/>
      <c r="B172" s="2"/>
      <c r="C172" s="2"/>
      <c r="D172" s="2"/>
      <c r="E172" s="2"/>
      <c r="F172" s="2"/>
      <c r="G172" s="2"/>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4.25" customHeight="1" x14ac:dyDescent="0.2">
      <c r="A173" s="2"/>
      <c r="B173" s="2"/>
      <c r="C173" s="2"/>
      <c r="D173" s="2"/>
      <c r="E173" s="2"/>
      <c r="F173" s="2"/>
      <c r="G173" s="2"/>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4.25" customHeight="1" x14ac:dyDescent="0.2">
      <c r="A174" s="2"/>
      <c r="B174" s="2"/>
      <c r="C174" s="2"/>
      <c r="D174" s="2"/>
      <c r="E174" s="2"/>
      <c r="F174" s="2"/>
      <c r="G174" s="2"/>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4.25" customHeight="1" x14ac:dyDescent="0.2">
      <c r="A175" s="2"/>
      <c r="B175" s="2"/>
      <c r="C175" s="2"/>
      <c r="D175" s="2"/>
      <c r="E175" s="2"/>
      <c r="F175" s="2"/>
      <c r="G175" s="2"/>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4.25" customHeight="1" x14ac:dyDescent="0.2">
      <c r="A176" s="2"/>
      <c r="B176" s="2"/>
      <c r="C176" s="2"/>
      <c r="D176" s="2"/>
      <c r="E176" s="2"/>
      <c r="F176" s="2"/>
      <c r="G176" s="2"/>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row r="1001" spans="1:34" ht="14.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row>
    <row r="1002" spans="1:34" ht="14.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row>
    <row r="1003" spans="1:34" ht="14.2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row>
    <row r="1004" spans="1:34" ht="14.2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row>
    <row r="1005" spans="1:34" ht="14.2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row>
    <row r="1006" spans="1:34" ht="14.2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row>
    <row r="1007" spans="1:34" ht="14.2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row>
    <row r="1008" spans="1:34" ht="14.2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row>
    <row r="1009" spans="1:34" ht="14.2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row>
    <row r="1010" spans="1:34" ht="14.2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row>
    <row r="1011" spans="1:34" ht="14.2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row>
    <row r="1012" spans="1:34" ht="14.2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row>
    <row r="1013" spans="1:34" ht="14.2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row>
    <row r="1014" spans="1:34" ht="14.2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row>
    <row r="1015" spans="1:34" ht="14.25"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row>
    <row r="1016" spans="1:34" ht="14.25" customHeight="1"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row>
    <row r="1017" spans="1:34" ht="14.25" customHeight="1"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row>
    <row r="1018" spans="1:34" ht="14.25" customHeight="1"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row>
    <row r="1019" spans="1:34" ht="14.25" customHeight="1"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row>
    <row r="1020" spans="1:34" ht="14.25" customHeight="1" x14ac:dyDescent="0.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row>
    <row r="1021" spans="1:34" ht="14.25" customHeight="1" x14ac:dyDescent="0.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row>
    <row r="1022" spans="1:34" ht="14.25" customHeight="1" x14ac:dyDescent="0.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row>
    <row r="1023" spans="1:34" ht="14.25" customHeight="1" x14ac:dyDescent="0.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row>
    <row r="1024" spans="1:34" ht="14.25" customHeight="1" x14ac:dyDescent="0.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row>
    <row r="1025" spans="1:34" ht="14.25" customHeight="1" x14ac:dyDescent="0.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row>
    <row r="1026" spans="1:34" ht="14.25" customHeight="1" x14ac:dyDescent="0.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row>
    <row r="1027" spans="1:34" ht="14.25" customHeight="1" x14ac:dyDescent="0.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row>
    <row r="1028" spans="1:34" ht="14.25" customHeight="1" x14ac:dyDescent="0.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row>
    <row r="1029" spans="1:34" ht="14.25" customHeight="1" x14ac:dyDescent="0.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row>
    <row r="1030" spans="1:34" ht="14.25" customHeight="1" x14ac:dyDescent="0.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row>
    <row r="1031" spans="1:34" ht="14.25" customHeight="1" x14ac:dyDescent="0.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row>
    <row r="1032" spans="1:34" ht="14.25" customHeight="1" x14ac:dyDescent="0.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row>
    <row r="1033" spans="1:34" ht="14.25" customHeight="1" x14ac:dyDescent="0.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row>
    <row r="1034" spans="1:34" ht="14.25" customHeight="1" x14ac:dyDescent="0.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row>
    <row r="1035" spans="1:34" ht="14.25" customHeight="1" x14ac:dyDescent="0.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row>
    <row r="1036" spans="1:34" ht="14.25" customHeight="1" x14ac:dyDescent="0.2">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row>
    <row r="1037" spans="1:34" ht="14.25" customHeight="1" x14ac:dyDescent="0.2">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row>
    <row r="1038" spans="1:34" ht="14.25" customHeight="1" x14ac:dyDescent="0.2">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row>
    <row r="1039" spans="1:34" ht="14.25" customHeight="1" x14ac:dyDescent="0.2">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row>
    <row r="1040" spans="1:34" ht="14.25" customHeight="1" x14ac:dyDescent="0.2">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row>
  </sheetData>
  <sheetProtection algorithmName="SHA-512" hashValue="LVN4lUX8fWFb+qfHBzCTV4pt39yMy0m3Fdh4Q/u7GbgncVUXol/xpvGHJ58hm5IpaZNhikz90zjOTz/gprDUSQ==" saltValue="Sfh/gRjmni0CG5W34fISnA==" spinCount="100000" sheet="1" objects="1" scenarios="1"/>
  <mergeCells count="12">
    <mergeCell ref="A1:G1"/>
    <mergeCell ref="B119:G119"/>
    <mergeCell ref="B127:G127"/>
    <mergeCell ref="T8:U8"/>
    <mergeCell ref="V8:W8"/>
    <mergeCell ref="P8:Q8"/>
    <mergeCell ref="R8:S8"/>
    <mergeCell ref="B111:G111"/>
    <mergeCell ref="A2:G2"/>
    <mergeCell ref="C3:G3"/>
    <mergeCell ref="C4:G4"/>
    <mergeCell ref="C5:G5"/>
  </mergeCells>
  <printOptions horizontalCentered="1" gridLines="1"/>
  <pageMargins left="0.25" right="0.25" top="0.5" bottom="0.5" header="0" footer="0"/>
  <pageSetup scale="80"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31"/>
  <sheetViews>
    <sheetView workbookViewId="0">
      <selection activeCell="F18" sqref="F18"/>
    </sheetView>
  </sheetViews>
  <sheetFormatPr defaultColWidth="8.625" defaultRowHeight="15" x14ac:dyDescent="0.25"/>
  <cols>
    <col min="1" max="1" width="29.5" style="176" customWidth="1"/>
    <col min="2" max="2" width="13.375" style="176" bestFit="1" customWidth="1"/>
    <col min="3" max="3" width="15" style="176" bestFit="1" customWidth="1"/>
    <col min="4" max="4" width="15.125" style="176" bestFit="1" customWidth="1"/>
    <col min="5" max="5" width="12.875" style="176" bestFit="1" customWidth="1"/>
    <col min="6" max="6" width="13.5" style="176" customWidth="1"/>
    <col min="7" max="7" width="11.125" style="176" customWidth="1"/>
    <col min="8" max="16384" width="8.625" style="176"/>
  </cols>
  <sheetData>
    <row r="1" spans="1:8" x14ac:dyDescent="0.25">
      <c r="A1" s="187" t="str">
        <f>'Main Budget'!A110</f>
        <v>Use for Sponsor Portal Data Entry</v>
      </c>
    </row>
    <row r="2" spans="1:8" x14ac:dyDescent="0.25">
      <c r="B2" s="529" t="str">
        <f>'Main Budget'!B111</f>
        <v>YEAR 1</v>
      </c>
      <c r="C2" s="529"/>
      <c r="D2" s="529"/>
      <c r="E2" s="529"/>
      <c r="F2" s="529"/>
      <c r="G2" s="529"/>
    </row>
    <row r="3" spans="1:8" x14ac:dyDescent="0.25">
      <c r="B3" s="188" t="str">
        <f>'Main Budget'!B112</f>
        <v>Month Appt</v>
      </c>
      <c r="C3" s="188" t="str">
        <f>'Main Budget'!C112</f>
        <v>Acad/Cal</v>
      </c>
      <c r="D3" s="188" t="str">
        <f>'Main Budget'!D112</f>
        <v>Summer</v>
      </c>
      <c r="E3" s="188" t="str">
        <f>'Main Budget'!E112</f>
        <v>Months Total</v>
      </c>
      <c r="F3" s="188" t="str">
        <f>'Main Budget'!F112</f>
        <v>Salary Requested</v>
      </c>
      <c r="G3" s="188" t="str">
        <f>'Main Budget'!G112</f>
        <v xml:space="preserve">Fringe </v>
      </c>
      <c r="H3" s="188" t="s">
        <v>50</v>
      </c>
    </row>
    <row r="4" spans="1:8" x14ac:dyDescent="0.25">
      <c r="A4" s="176" t="str">
        <f>'Main Budget'!A113</f>
        <v xml:space="preserve">PI: </v>
      </c>
      <c r="B4" s="188">
        <f>'Main Budget'!B113</f>
        <v>9</v>
      </c>
      <c r="C4" s="189">
        <f>'Main Budget'!C113</f>
        <v>0</v>
      </c>
      <c r="D4" s="189">
        <f>'Main Budget'!D113</f>
        <v>0</v>
      </c>
      <c r="E4" s="189">
        <f>'Main Budget'!E113</f>
        <v>0</v>
      </c>
      <c r="F4" s="190">
        <f>'Main Budget'!F113</f>
        <v>0</v>
      </c>
      <c r="G4" s="190">
        <f>ROUND('Main Budget'!G113,0)</f>
        <v>0</v>
      </c>
      <c r="H4" s="190">
        <f>SUM(F4:G4)</f>
        <v>0</v>
      </c>
    </row>
    <row r="5" spans="1:8" x14ac:dyDescent="0.25">
      <c r="A5" s="176" t="str">
        <f>'Main Budget'!A114</f>
        <v>Co-PI 1: Enter name here</v>
      </c>
      <c r="B5" s="188">
        <f>'Main Budget'!B114</f>
        <v>9</v>
      </c>
      <c r="C5" s="189">
        <f>'Main Budget'!C114</f>
        <v>0</v>
      </c>
      <c r="D5" s="189">
        <f>'Main Budget'!D114</f>
        <v>0</v>
      </c>
      <c r="E5" s="189">
        <f>'Main Budget'!E114</f>
        <v>0</v>
      </c>
      <c r="F5" s="190">
        <f>'Main Budget'!F114</f>
        <v>0</v>
      </c>
      <c r="G5" s="190">
        <f>ROUND('Main Budget'!G114,0)</f>
        <v>0</v>
      </c>
      <c r="H5" s="190">
        <f t="shared" ref="H5:H9" si="0">SUM(F5:G5)</f>
        <v>0</v>
      </c>
    </row>
    <row r="6" spans="1:8" x14ac:dyDescent="0.25">
      <c r="A6" s="176" t="str">
        <f>'Main Budget'!A115</f>
        <v>Co-PI 2: Enter name here</v>
      </c>
      <c r="B6" s="188">
        <f>'Main Budget'!B115</f>
        <v>9</v>
      </c>
      <c r="C6" s="189">
        <f>'Main Budget'!C115</f>
        <v>0</v>
      </c>
      <c r="D6" s="189">
        <f>'Main Budget'!D115</f>
        <v>0</v>
      </c>
      <c r="E6" s="189">
        <f>'Main Budget'!E115</f>
        <v>0</v>
      </c>
      <c r="F6" s="190">
        <f>'Main Budget'!F115</f>
        <v>0</v>
      </c>
      <c r="G6" s="190">
        <f>ROUND('Main Budget'!G115,0)</f>
        <v>0</v>
      </c>
      <c r="H6" s="190">
        <f t="shared" si="0"/>
        <v>0</v>
      </c>
    </row>
    <row r="7" spans="1:8" x14ac:dyDescent="0.25">
      <c r="A7" s="176" t="str">
        <f>'Main Budget'!A116</f>
        <v>Co-PI 3:</v>
      </c>
      <c r="B7" s="188">
        <f>'Main Budget'!B116</f>
        <v>9</v>
      </c>
      <c r="C7" s="189">
        <f>'Main Budget'!C116</f>
        <v>0</v>
      </c>
      <c r="D7" s="189">
        <f>'Main Budget'!D116</f>
        <v>0</v>
      </c>
      <c r="E7" s="189">
        <f>'Main Budget'!E116</f>
        <v>0</v>
      </c>
      <c r="F7" s="190">
        <f>'Main Budget'!F116</f>
        <v>0</v>
      </c>
      <c r="G7" s="190">
        <f>ROUND('Main Budget'!G116,0)</f>
        <v>0</v>
      </c>
      <c r="H7" s="190">
        <f t="shared" si="0"/>
        <v>0</v>
      </c>
    </row>
    <row r="8" spans="1:8" x14ac:dyDescent="0.25">
      <c r="A8" s="176" t="str">
        <f>'Main Budget'!A117</f>
        <v>Co-PI 4:</v>
      </c>
      <c r="B8" s="188">
        <f>'Main Budget'!B117</f>
        <v>9</v>
      </c>
      <c r="C8" s="189">
        <f>'Main Budget'!C117</f>
        <v>0</v>
      </c>
      <c r="D8" s="189">
        <f>'Main Budget'!D117</f>
        <v>0</v>
      </c>
      <c r="E8" s="189">
        <f>'Main Budget'!E117</f>
        <v>0</v>
      </c>
      <c r="F8" s="190">
        <f>'Main Budget'!F117</f>
        <v>0</v>
      </c>
      <c r="G8" s="190">
        <f>ROUND('Main Budget'!G117,0)</f>
        <v>0</v>
      </c>
      <c r="H8" s="190">
        <f t="shared" si="0"/>
        <v>0</v>
      </c>
    </row>
    <row r="9" spans="1:8" x14ac:dyDescent="0.25">
      <c r="A9" s="176" t="str">
        <f>'Main Budget'!A118</f>
        <v>Co-PI 5:</v>
      </c>
      <c r="B9" s="188">
        <f>'Main Budget'!B118</f>
        <v>9</v>
      </c>
      <c r="C9" s="189">
        <f>'Main Budget'!C118</f>
        <v>0</v>
      </c>
      <c r="D9" s="189">
        <f>'Main Budget'!D118</f>
        <v>0</v>
      </c>
      <c r="E9" s="189">
        <f>'Main Budget'!E118</f>
        <v>0</v>
      </c>
      <c r="F9" s="190">
        <f>'Main Budget'!F118</f>
        <v>0</v>
      </c>
      <c r="G9" s="190">
        <f>ROUND('Main Budget'!G118,0)</f>
        <v>0</v>
      </c>
      <c r="H9" s="190">
        <f t="shared" si="0"/>
        <v>0</v>
      </c>
    </row>
    <row r="10" spans="1:8" x14ac:dyDescent="0.25">
      <c r="C10" s="189"/>
      <c r="D10" s="189"/>
      <c r="E10" s="189"/>
      <c r="F10" s="190"/>
      <c r="G10" s="190"/>
    </row>
    <row r="11" spans="1:8" x14ac:dyDescent="0.25">
      <c r="B11" s="176" t="str">
        <f>Salary!B68</f>
        <v>No. of Personnel</v>
      </c>
      <c r="C11" s="189" t="str">
        <f>Salary!C68</f>
        <v xml:space="preserve">Total Cal Months </v>
      </c>
      <c r="D11" s="189" t="str">
        <f>Salary!D68</f>
        <v>Requested Salary</v>
      </c>
      <c r="E11" s="189" t="str">
        <f>Salary!E68</f>
        <v>Fringe Benefits</v>
      </c>
      <c r="F11" s="190" t="s">
        <v>217</v>
      </c>
      <c r="G11" s="190"/>
    </row>
    <row r="12" spans="1:8" x14ac:dyDescent="0.25">
      <c r="A12" s="176" t="str">
        <f>Salary!A68</f>
        <v>Post Doctoral Associate</v>
      </c>
      <c r="B12" s="188">
        <f>Salary!B69</f>
        <v>0</v>
      </c>
      <c r="C12" s="189">
        <f>Salary!C69</f>
        <v>0</v>
      </c>
      <c r="D12" s="190">
        <f>Salary!D69</f>
        <v>0</v>
      </c>
      <c r="E12" s="190">
        <f>ROUND(Salary!E69,0)</f>
        <v>0</v>
      </c>
      <c r="F12" s="190">
        <f>SUM(D12:E12)</f>
        <v>0</v>
      </c>
      <c r="G12" s="190"/>
    </row>
    <row r="13" spans="1:8" x14ac:dyDescent="0.25">
      <c r="A13" s="176" t="str">
        <f>Salary!A75</f>
        <v>Graduate Students</v>
      </c>
      <c r="B13" s="188">
        <f>Salary!B76</f>
        <v>0</v>
      </c>
      <c r="C13" s="189">
        <f>Salary!C76</f>
        <v>0</v>
      </c>
      <c r="D13" s="190">
        <f>Salary!D76</f>
        <v>0</v>
      </c>
      <c r="E13" s="190">
        <f>ROUND(Salary!E76,0)</f>
        <v>0</v>
      </c>
      <c r="F13" s="190">
        <f>SUM(D13:E13)</f>
        <v>0</v>
      </c>
      <c r="G13" s="190"/>
    </row>
    <row r="14" spans="1:8" x14ac:dyDescent="0.25">
      <c r="A14" s="176" t="str">
        <f>Salary!A82</f>
        <v xml:space="preserve">Undergraduate Students </v>
      </c>
      <c r="B14" s="188">
        <f>Salary!B83</f>
        <v>0</v>
      </c>
      <c r="C14" s="189">
        <f>Salary!C83</f>
        <v>0</v>
      </c>
      <c r="D14" s="190">
        <f>Salary!D83</f>
        <v>0</v>
      </c>
      <c r="E14" s="190">
        <f>ROUND(Salary!E83,0)</f>
        <v>0</v>
      </c>
      <c r="F14" s="190">
        <f t="shared" ref="F14" si="1">SUM(D14:E14)</f>
        <v>0</v>
      </c>
      <c r="G14" s="190"/>
    </row>
    <row r="15" spans="1:8" x14ac:dyDescent="0.25">
      <c r="C15" s="189"/>
      <c r="D15" s="189"/>
      <c r="E15" s="189"/>
      <c r="F15" s="190"/>
      <c r="G15" s="190"/>
    </row>
    <row r="16" spans="1:8" x14ac:dyDescent="0.25">
      <c r="B16" s="176" t="str">
        <f>Salary!B89</f>
        <v xml:space="preserve">Total Cal Months </v>
      </c>
      <c r="C16" s="189" t="str">
        <f>Salary!C89</f>
        <v>Requested Salary</v>
      </c>
      <c r="D16" s="189" t="str">
        <f>Salary!D89</f>
        <v>Fringe Benefits</v>
      </c>
      <c r="E16" s="190" t="s">
        <v>217</v>
      </c>
      <c r="F16" s="190"/>
      <c r="G16" s="190"/>
    </row>
    <row r="17" spans="1:8" x14ac:dyDescent="0.25">
      <c r="A17" s="176" t="str">
        <f>Salary!A89</f>
        <v>Staff 1 (Replace text with title &amp; name)</v>
      </c>
      <c r="B17" s="188">
        <f>Salary!B90</f>
        <v>0</v>
      </c>
      <c r="C17" s="190">
        <f>Salary!C90</f>
        <v>0</v>
      </c>
      <c r="D17" s="190">
        <f>ROUND(Salary!D90,0)</f>
        <v>0</v>
      </c>
      <c r="E17" s="190">
        <f t="shared" ref="E17:E21" si="2">SUM(C17:D17)</f>
        <v>0</v>
      </c>
      <c r="F17" s="190"/>
      <c r="G17" s="190"/>
    </row>
    <row r="18" spans="1:8" x14ac:dyDescent="0.25">
      <c r="A18" s="176" t="str">
        <f>Salary!A96</f>
        <v xml:space="preserve">Staff 2 </v>
      </c>
      <c r="B18" s="188">
        <f>Salary!B97</f>
        <v>0</v>
      </c>
      <c r="C18" s="190">
        <f>Salary!C97</f>
        <v>0</v>
      </c>
      <c r="D18" s="190">
        <f>ROUND(Salary!D97,0)</f>
        <v>0</v>
      </c>
      <c r="E18" s="190">
        <f t="shared" si="2"/>
        <v>0</v>
      </c>
      <c r="F18" s="190"/>
      <c r="G18" s="190"/>
    </row>
    <row r="19" spans="1:8" x14ac:dyDescent="0.25">
      <c r="A19" s="176" t="str">
        <f>Salary!A103</f>
        <v xml:space="preserve">Staff 3 </v>
      </c>
      <c r="B19" s="188">
        <f>Salary!B104</f>
        <v>0</v>
      </c>
      <c r="C19" s="190">
        <f>Salary!C104</f>
        <v>0</v>
      </c>
      <c r="D19" s="190">
        <f>ROUND(Salary!D104,0)</f>
        <v>0</v>
      </c>
      <c r="E19" s="190">
        <f t="shared" si="2"/>
        <v>0</v>
      </c>
      <c r="F19" s="190"/>
      <c r="G19" s="190"/>
    </row>
    <row r="20" spans="1:8" x14ac:dyDescent="0.25">
      <c r="A20" s="176" t="str">
        <f>Salary!$A$110</f>
        <v xml:space="preserve">Staff 4 </v>
      </c>
      <c r="B20" s="188">
        <f>Salary!B111</f>
        <v>0</v>
      </c>
      <c r="C20" s="190">
        <f>Salary!C111</f>
        <v>0</v>
      </c>
      <c r="D20" s="190">
        <f>ROUND(Salary!D111,0)</f>
        <v>0</v>
      </c>
      <c r="E20" s="190">
        <f t="shared" si="2"/>
        <v>0</v>
      </c>
      <c r="F20" s="190"/>
      <c r="G20" s="190"/>
    </row>
    <row r="21" spans="1:8" x14ac:dyDescent="0.25">
      <c r="A21" s="176" t="str">
        <f>Salary!$A$117</f>
        <v>Staff 5</v>
      </c>
      <c r="B21" s="188">
        <f>Salary!B118</f>
        <v>0</v>
      </c>
      <c r="C21" s="190">
        <f>Salary!C118</f>
        <v>0</v>
      </c>
      <c r="D21" s="190">
        <f>ROUND(Salary!D118,0)</f>
        <v>0</v>
      </c>
      <c r="E21" s="190">
        <f t="shared" si="2"/>
        <v>0</v>
      </c>
      <c r="F21" s="190"/>
      <c r="G21" s="190"/>
    </row>
    <row r="22" spans="1:8" x14ac:dyDescent="0.25">
      <c r="C22" s="189"/>
      <c r="D22" s="189"/>
      <c r="E22" s="189"/>
      <c r="F22" s="190"/>
      <c r="G22" s="190"/>
    </row>
    <row r="23" spans="1:8" x14ac:dyDescent="0.25">
      <c r="B23" s="529" t="str">
        <f>'Main Budget'!B119</f>
        <v>YEAR 2</v>
      </c>
      <c r="C23" s="529"/>
      <c r="D23" s="529"/>
      <c r="E23" s="529"/>
      <c r="F23" s="529"/>
      <c r="G23" s="529"/>
    </row>
    <row r="24" spans="1:8" x14ac:dyDescent="0.25">
      <c r="B24" s="188" t="str">
        <f>'Main Budget'!B120</f>
        <v>Month Appt</v>
      </c>
      <c r="C24" s="188" t="str">
        <f>'Main Budget'!C120</f>
        <v>Acad/Cal</v>
      </c>
      <c r="D24" s="188" t="str">
        <f>'Main Budget'!D120</f>
        <v>Summer</v>
      </c>
      <c r="E24" s="188" t="str">
        <f>'Main Budget'!E120</f>
        <v>Months Total</v>
      </c>
      <c r="F24" s="188" t="str">
        <f>'Main Budget'!F120</f>
        <v>Salary Requested</v>
      </c>
      <c r="G24" s="188" t="str">
        <f>'Main Budget'!G120</f>
        <v xml:space="preserve">Fringe </v>
      </c>
      <c r="H24" s="190" t="s">
        <v>217</v>
      </c>
    </row>
    <row r="25" spans="1:8" x14ac:dyDescent="0.25">
      <c r="A25" s="176" t="str">
        <f>'Main Budget'!A121</f>
        <v xml:space="preserve">PI: </v>
      </c>
      <c r="B25" s="188">
        <f>'Main Budget'!B121</f>
        <v>9</v>
      </c>
      <c r="C25" s="189">
        <f>'Main Budget'!C121</f>
        <v>0</v>
      </c>
      <c r="D25" s="189">
        <f>'Main Budget'!D121</f>
        <v>0</v>
      </c>
      <c r="E25" s="189">
        <f>'Main Budget'!E121</f>
        <v>0</v>
      </c>
      <c r="F25" s="191">
        <f>'Main Budget'!F121</f>
        <v>0</v>
      </c>
      <c r="G25" s="191">
        <f>ROUND('Main Budget'!G121,0)</f>
        <v>0</v>
      </c>
      <c r="H25" s="190">
        <f t="shared" ref="H25:H30" si="3">SUM(F25:G25)</f>
        <v>0</v>
      </c>
    </row>
    <row r="26" spans="1:8" x14ac:dyDescent="0.25">
      <c r="A26" s="176" t="str">
        <f>'Main Budget'!A122</f>
        <v>Co-PI 1: Enter name here</v>
      </c>
      <c r="B26" s="188">
        <f>'Main Budget'!B122</f>
        <v>9</v>
      </c>
      <c r="C26" s="189">
        <f>'Main Budget'!C122</f>
        <v>0</v>
      </c>
      <c r="D26" s="189">
        <f>'Main Budget'!D122</f>
        <v>0</v>
      </c>
      <c r="E26" s="189">
        <f>'Main Budget'!E122</f>
        <v>0</v>
      </c>
      <c r="F26" s="191">
        <f>'Main Budget'!F122</f>
        <v>0</v>
      </c>
      <c r="G26" s="191">
        <f>ROUND('Main Budget'!G122,0)</f>
        <v>0</v>
      </c>
      <c r="H26" s="190">
        <f t="shared" si="3"/>
        <v>0</v>
      </c>
    </row>
    <row r="27" spans="1:8" x14ac:dyDescent="0.25">
      <c r="A27" s="176" t="str">
        <f>'Main Budget'!A123</f>
        <v>Co-PI 2: Enter name here</v>
      </c>
      <c r="B27" s="188">
        <f>'Main Budget'!B123</f>
        <v>9</v>
      </c>
      <c r="C27" s="189">
        <f>'Main Budget'!C123</f>
        <v>0</v>
      </c>
      <c r="D27" s="189">
        <f>'Main Budget'!D123</f>
        <v>0</v>
      </c>
      <c r="E27" s="189">
        <f>'Main Budget'!E123</f>
        <v>0</v>
      </c>
      <c r="F27" s="191">
        <f>'Main Budget'!F123</f>
        <v>0</v>
      </c>
      <c r="G27" s="191">
        <f>ROUND('Main Budget'!G123,0)</f>
        <v>0</v>
      </c>
      <c r="H27" s="190">
        <f t="shared" si="3"/>
        <v>0</v>
      </c>
    </row>
    <row r="28" spans="1:8" x14ac:dyDescent="0.25">
      <c r="A28" s="176" t="str">
        <f>'Main Budget'!A124</f>
        <v>Co-PI 3:</v>
      </c>
      <c r="B28" s="188">
        <f>'Main Budget'!B124</f>
        <v>9</v>
      </c>
      <c r="C28" s="189">
        <f>'Main Budget'!C124</f>
        <v>0</v>
      </c>
      <c r="D28" s="189">
        <f>'Main Budget'!D124</f>
        <v>0</v>
      </c>
      <c r="E28" s="189">
        <f>'Main Budget'!E124</f>
        <v>0</v>
      </c>
      <c r="F28" s="191">
        <f>'Main Budget'!F124</f>
        <v>0</v>
      </c>
      <c r="G28" s="191">
        <f>ROUND('Main Budget'!G124,0)</f>
        <v>0</v>
      </c>
      <c r="H28" s="190">
        <f t="shared" si="3"/>
        <v>0</v>
      </c>
    </row>
    <row r="29" spans="1:8" x14ac:dyDescent="0.25">
      <c r="A29" s="176" t="str">
        <f>'Main Budget'!A125</f>
        <v>Co-PI 4:</v>
      </c>
      <c r="B29" s="188">
        <f>'Main Budget'!B125</f>
        <v>9</v>
      </c>
      <c r="C29" s="189">
        <f>'Main Budget'!C125</f>
        <v>0</v>
      </c>
      <c r="D29" s="189">
        <f>'Main Budget'!D125</f>
        <v>0</v>
      </c>
      <c r="E29" s="189">
        <f>'Main Budget'!E125</f>
        <v>0</v>
      </c>
      <c r="F29" s="191">
        <f>'Main Budget'!F125</f>
        <v>0</v>
      </c>
      <c r="G29" s="191">
        <f>ROUND('Main Budget'!G125,0)</f>
        <v>0</v>
      </c>
      <c r="H29" s="190">
        <f t="shared" si="3"/>
        <v>0</v>
      </c>
    </row>
    <row r="30" spans="1:8" x14ac:dyDescent="0.25">
      <c r="A30" s="176" t="str">
        <f>'Main Budget'!A126</f>
        <v>Co-PI 5:</v>
      </c>
      <c r="B30" s="188">
        <f>'Main Budget'!B126</f>
        <v>9</v>
      </c>
      <c r="C30" s="189">
        <f>'Main Budget'!C126</f>
        <v>0</v>
      </c>
      <c r="D30" s="189">
        <f>'Main Budget'!D126</f>
        <v>0</v>
      </c>
      <c r="E30" s="189">
        <f>'Main Budget'!E126</f>
        <v>0</v>
      </c>
      <c r="F30" s="191">
        <f>'Main Budget'!F126</f>
        <v>0</v>
      </c>
      <c r="G30" s="191">
        <f>ROUND('Main Budget'!G126,0)</f>
        <v>0</v>
      </c>
      <c r="H30" s="190">
        <f t="shared" si="3"/>
        <v>0</v>
      </c>
    </row>
    <row r="31" spans="1:8" x14ac:dyDescent="0.25">
      <c r="B31" s="188"/>
      <c r="C31" s="189"/>
      <c r="D31" s="189"/>
      <c r="E31" s="189"/>
      <c r="F31" s="191"/>
      <c r="G31" s="191"/>
    </row>
    <row r="32" spans="1:8" x14ac:dyDescent="0.25">
      <c r="B32" s="188" t="str">
        <f>Salary!B68</f>
        <v>No. of Personnel</v>
      </c>
      <c r="C32" s="189" t="str">
        <f>Salary!C68</f>
        <v xml:space="preserve">Total Cal Months </v>
      </c>
      <c r="D32" s="189" t="str">
        <f>Salary!D68</f>
        <v>Requested Salary</v>
      </c>
      <c r="E32" s="189" t="str">
        <f>Salary!E68</f>
        <v>Fringe Benefits</v>
      </c>
      <c r="F32" s="190" t="s">
        <v>217</v>
      </c>
      <c r="G32" s="191"/>
    </row>
    <row r="33" spans="1:8" x14ac:dyDescent="0.25">
      <c r="A33" s="176" t="str">
        <f>Salary!A68</f>
        <v>Post Doctoral Associate</v>
      </c>
      <c r="B33" s="188">
        <f>Salary!B70</f>
        <v>0</v>
      </c>
      <c r="C33" s="189">
        <f>Salary!C70</f>
        <v>0</v>
      </c>
      <c r="D33" s="190">
        <f>Salary!D70</f>
        <v>0</v>
      </c>
      <c r="E33" s="190">
        <f>ROUND(Salary!E70,0)</f>
        <v>0</v>
      </c>
      <c r="F33" s="190">
        <f t="shared" ref="F33:F35" si="4">SUM(D33:E33)</f>
        <v>0</v>
      </c>
      <c r="G33" s="191"/>
    </row>
    <row r="34" spans="1:8" x14ac:dyDescent="0.25">
      <c r="A34" s="176" t="str">
        <f>Salary!$A$75</f>
        <v>Graduate Students</v>
      </c>
      <c r="B34" s="188">
        <f>Salary!B77</f>
        <v>0</v>
      </c>
      <c r="C34" s="189">
        <f>Salary!C77</f>
        <v>0</v>
      </c>
      <c r="D34" s="190">
        <f>Salary!D77</f>
        <v>0</v>
      </c>
      <c r="E34" s="190">
        <f>ROUND(Salary!E77,0)</f>
        <v>0</v>
      </c>
      <c r="F34" s="190">
        <f t="shared" si="4"/>
        <v>0</v>
      </c>
      <c r="G34" s="191"/>
    </row>
    <row r="35" spans="1:8" x14ac:dyDescent="0.25">
      <c r="A35" s="176" t="str">
        <f>Salary!$A$82</f>
        <v xml:space="preserve">Undergraduate Students </v>
      </c>
      <c r="B35" s="188">
        <f>Salary!B84</f>
        <v>0</v>
      </c>
      <c r="C35" s="189">
        <f>Salary!C84</f>
        <v>0</v>
      </c>
      <c r="D35" s="190">
        <f>Salary!D84</f>
        <v>0</v>
      </c>
      <c r="E35" s="190">
        <f>ROUND(Salary!E84,0)</f>
        <v>0</v>
      </c>
      <c r="F35" s="190">
        <f t="shared" si="4"/>
        <v>0</v>
      </c>
      <c r="G35" s="191"/>
    </row>
    <row r="36" spans="1:8" x14ac:dyDescent="0.25">
      <c r="B36" s="188"/>
      <c r="C36" s="189"/>
      <c r="D36" s="189"/>
      <c r="E36" s="189"/>
      <c r="F36" s="191"/>
      <c r="G36" s="191"/>
    </row>
    <row r="37" spans="1:8" x14ac:dyDescent="0.25">
      <c r="B37" s="188" t="str">
        <f>Salary!B89</f>
        <v xml:space="preserve">Total Cal Months </v>
      </c>
      <c r="C37" s="189" t="str">
        <f>Salary!C89</f>
        <v>Requested Salary</v>
      </c>
      <c r="D37" s="189" t="str">
        <f>Salary!D89</f>
        <v>Fringe Benefits</v>
      </c>
      <c r="E37" s="190" t="s">
        <v>217</v>
      </c>
      <c r="F37" s="191"/>
      <c r="G37" s="191"/>
    </row>
    <row r="38" spans="1:8" x14ac:dyDescent="0.25">
      <c r="A38" s="176" t="str">
        <f>Salary!$A$89</f>
        <v>Staff 1 (Replace text with title &amp; name)</v>
      </c>
      <c r="B38" s="188">
        <f>Salary!B91</f>
        <v>0</v>
      </c>
      <c r="C38" s="190">
        <f>Salary!C91</f>
        <v>0</v>
      </c>
      <c r="D38" s="190">
        <f>ROUND(Salary!D91,0)</f>
        <v>0</v>
      </c>
      <c r="E38" s="190">
        <f t="shared" ref="E38:E42" si="5">SUM(C38:D38)</f>
        <v>0</v>
      </c>
      <c r="F38" s="191"/>
      <c r="G38" s="191"/>
    </row>
    <row r="39" spans="1:8" x14ac:dyDescent="0.25">
      <c r="A39" s="176" t="str">
        <f>Salary!$A$96</f>
        <v xml:space="preserve">Staff 2 </v>
      </c>
      <c r="B39" s="188">
        <f>Salary!B98</f>
        <v>0</v>
      </c>
      <c r="C39" s="190">
        <f>Salary!C98</f>
        <v>0</v>
      </c>
      <c r="D39" s="190">
        <f>ROUND(Salary!D98,0)</f>
        <v>0</v>
      </c>
      <c r="E39" s="190">
        <f t="shared" si="5"/>
        <v>0</v>
      </c>
      <c r="F39" s="191"/>
      <c r="G39" s="191"/>
    </row>
    <row r="40" spans="1:8" x14ac:dyDescent="0.25">
      <c r="A40" s="176" t="str">
        <f>Salary!$A$103</f>
        <v xml:space="preserve">Staff 3 </v>
      </c>
      <c r="B40" s="188">
        <f>Salary!B105</f>
        <v>0</v>
      </c>
      <c r="C40" s="190">
        <f>Salary!C105</f>
        <v>0</v>
      </c>
      <c r="D40" s="190">
        <f>ROUND(Salary!D105,0)</f>
        <v>0</v>
      </c>
      <c r="E40" s="190">
        <f t="shared" si="5"/>
        <v>0</v>
      </c>
      <c r="F40" s="191"/>
      <c r="G40" s="191"/>
    </row>
    <row r="41" spans="1:8" x14ac:dyDescent="0.25">
      <c r="A41" s="176" t="str">
        <f>Salary!$A$110</f>
        <v xml:space="preserve">Staff 4 </v>
      </c>
      <c r="B41" s="188">
        <f>Salary!B112</f>
        <v>0</v>
      </c>
      <c r="C41" s="190">
        <f>Salary!C112</f>
        <v>0</v>
      </c>
      <c r="D41" s="190">
        <f>ROUND(Salary!D112,0)</f>
        <v>0</v>
      </c>
      <c r="E41" s="190">
        <f t="shared" si="5"/>
        <v>0</v>
      </c>
      <c r="F41" s="191"/>
      <c r="G41" s="191"/>
    </row>
    <row r="42" spans="1:8" x14ac:dyDescent="0.25">
      <c r="A42" s="176" t="str">
        <f>Salary!$A$117</f>
        <v>Staff 5</v>
      </c>
      <c r="B42" s="188">
        <f>Salary!B119</f>
        <v>0</v>
      </c>
      <c r="C42" s="190">
        <f>Salary!C119</f>
        <v>0</v>
      </c>
      <c r="D42" s="190">
        <f>ROUND(Salary!D119,0)</f>
        <v>0</v>
      </c>
      <c r="E42" s="190">
        <f t="shared" si="5"/>
        <v>0</v>
      </c>
      <c r="F42" s="191"/>
      <c r="G42" s="191"/>
    </row>
    <row r="43" spans="1:8" x14ac:dyDescent="0.25">
      <c r="B43" s="188"/>
      <c r="C43" s="189"/>
      <c r="D43" s="189"/>
      <c r="E43" s="189"/>
      <c r="F43" s="191"/>
      <c r="G43" s="191"/>
    </row>
    <row r="44" spans="1:8" x14ac:dyDescent="0.25">
      <c r="B44" s="529" t="str">
        <f>'Main Budget'!B127</f>
        <v>YEAR 3</v>
      </c>
      <c r="C44" s="529"/>
      <c r="D44" s="529"/>
      <c r="E44" s="529"/>
      <c r="F44" s="529"/>
      <c r="G44" s="529"/>
    </row>
    <row r="45" spans="1:8" x14ac:dyDescent="0.25">
      <c r="B45" s="188" t="str">
        <f>'Main Budget'!B128</f>
        <v>Month Appt</v>
      </c>
      <c r="C45" s="188" t="str">
        <f>'Main Budget'!C128</f>
        <v>Acad/Cal</v>
      </c>
      <c r="D45" s="188" t="str">
        <f>'Main Budget'!D128</f>
        <v>Summer</v>
      </c>
      <c r="E45" s="188" t="str">
        <f>'Main Budget'!E128</f>
        <v>Months Total</v>
      </c>
      <c r="F45" s="188" t="str">
        <f>'Main Budget'!F128</f>
        <v>Salary Requested</v>
      </c>
      <c r="G45" s="188" t="str">
        <f>'Main Budget'!G128</f>
        <v xml:space="preserve">Fringe </v>
      </c>
      <c r="H45" s="190" t="s">
        <v>217</v>
      </c>
    </row>
    <row r="46" spans="1:8" x14ac:dyDescent="0.25">
      <c r="A46" s="176" t="str">
        <f>'Main Budget'!A129</f>
        <v xml:space="preserve">PI: </v>
      </c>
      <c r="B46" s="188">
        <f>'Main Budget'!B129</f>
        <v>9</v>
      </c>
      <c r="C46" s="189">
        <f>'Main Budget'!C129</f>
        <v>0</v>
      </c>
      <c r="D46" s="189">
        <f>'Main Budget'!D129</f>
        <v>0</v>
      </c>
      <c r="E46" s="189">
        <f>'Main Budget'!E129</f>
        <v>0</v>
      </c>
      <c r="F46" s="190">
        <f>'Main Budget'!F129</f>
        <v>0</v>
      </c>
      <c r="G46" s="190">
        <f>ROUND('Main Budget'!G129,0)</f>
        <v>0</v>
      </c>
      <c r="H46" s="190">
        <f t="shared" ref="H46:H51" si="6">SUM(F46:G46)</f>
        <v>0</v>
      </c>
    </row>
    <row r="47" spans="1:8" x14ac:dyDescent="0.25">
      <c r="A47" s="176" t="str">
        <f>'Main Budget'!A130</f>
        <v>Co-PI 1: Enter name here</v>
      </c>
      <c r="B47" s="188">
        <f>'Main Budget'!B130</f>
        <v>9</v>
      </c>
      <c r="C47" s="189">
        <f>'Main Budget'!C130</f>
        <v>0</v>
      </c>
      <c r="D47" s="189">
        <f>'Main Budget'!D130</f>
        <v>0</v>
      </c>
      <c r="E47" s="189">
        <f>'Main Budget'!E130</f>
        <v>0</v>
      </c>
      <c r="F47" s="190">
        <f>'Main Budget'!F130</f>
        <v>0</v>
      </c>
      <c r="G47" s="190">
        <f>ROUND('Main Budget'!G130,0)</f>
        <v>0</v>
      </c>
      <c r="H47" s="190">
        <f t="shared" si="6"/>
        <v>0</v>
      </c>
    </row>
    <row r="48" spans="1:8" x14ac:dyDescent="0.25">
      <c r="A48" s="176" t="str">
        <f>'Main Budget'!A131</f>
        <v>Co-PI 2: Enter name here</v>
      </c>
      <c r="B48" s="188">
        <f>'Main Budget'!B131</f>
        <v>9</v>
      </c>
      <c r="C48" s="189">
        <f>'Main Budget'!C131</f>
        <v>0</v>
      </c>
      <c r="D48" s="189">
        <f>'Main Budget'!D131</f>
        <v>0</v>
      </c>
      <c r="E48" s="189">
        <f>'Main Budget'!E131</f>
        <v>0</v>
      </c>
      <c r="F48" s="190">
        <f>'Main Budget'!F131</f>
        <v>0</v>
      </c>
      <c r="G48" s="190">
        <f>ROUND('Main Budget'!G131,0)</f>
        <v>0</v>
      </c>
      <c r="H48" s="190">
        <f t="shared" si="6"/>
        <v>0</v>
      </c>
    </row>
    <row r="49" spans="1:8" x14ac:dyDescent="0.25">
      <c r="A49" s="176" t="str">
        <f>'Main Budget'!A132</f>
        <v>Co-PI 3:</v>
      </c>
      <c r="B49" s="188">
        <f>'Main Budget'!B132</f>
        <v>9</v>
      </c>
      <c r="C49" s="189">
        <f>'Main Budget'!C132</f>
        <v>0</v>
      </c>
      <c r="D49" s="189">
        <f>'Main Budget'!D132</f>
        <v>0</v>
      </c>
      <c r="E49" s="189">
        <f>'Main Budget'!E132</f>
        <v>0</v>
      </c>
      <c r="F49" s="190">
        <f>'Main Budget'!F132</f>
        <v>0</v>
      </c>
      <c r="G49" s="190">
        <f>ROUND('Main Budget'!G132,0)</f>
        <v>0</v>
      </c>
      <c r="H49" s="190">
        <f t="shared" si="6"/>
        <v>0</v>
      </c>
    </row>
    <row r="50" spans="1:8" x14ac:dyDescent="0.25">
      <c r="A50" s="176" t="str">
        <f>'Main Budget'!A133</f>
        <v>Co-PI 4:</v>
      </c>
      <c r="B50" s="188">
        <f>'Main Budget'!B133</f>
        <v>9</v>
      </c>
      <c r="C50" s="189">
        <f>'Main Budget'!C133</f>
        <v>0</v>
      </c>
      <c r="D50" s="189">
        <f>'Main Budget'!D133</f>
        <v>0</v>
      </c>
      <c r="E50" s="189">
        <f>'Main Budget'!E133</f>
        <v>0</v>
      </c>
      <c r="F50" s="190">
        <f>'Main Budget'!F133</f>
        <v>0</v>
      </c>
      <c r="G50" s="190">
        <f>ROUND('Main Budget'!G133,0)</f>
        <v>0</v>
      </c>
      <c r="H50" s="190">
        <f t="shared" si="6"/>
        <v>0</v>
      </c>
    </row>
    <row r="51" spans="1:8" x14ac:dyDescent="0.25">
      <c r="A51" s="176" t="str">
        <f>'Main Budget'!A134</f>
        <v>Co-PI 5:</v>
      </c>
      <c r="B51" s="188">
        <f>'Main Budget'!B134</f>
        <v>9</v>
      </c>
      <c r="C51" s="189">
        <f>'Main Budget'!C134</f>
        <v>0</v>
      </c>
      <c r="D51" s="189">
        <f>'Main Budget'!D134</f>
        <v>0</v>
      </c>
      <c r="E51" s="189">
        <f>'Main Budget'!E134</f>
        <v>0</v>
      </c>
      <c r="F51" s="190">
        <f>'Main Budget'!F134</f>
        <v>0</v>
      </c>
      <c r="G51" s="190">
        <f>ROUND('Main Budget'!G134,0)</f>
        <v>0</v>
      </c>
      <c r="H51" s="190">
        <f t="shared" si="6"/>
        <v>0</v>
      </c>
    </row>
    <row r="52" spans="1:8" x14ac:dyDescent="0.25">
      <c r="B52" s="188"/>
      <c r="C52" s="189"/>
      <c r="D52" s="189"/>
      <c r="E52" s="189"/>
      <c r="F52" s="190"/>
      <c r="G52" s="190"/>
    </row>
    <row r="53" spans="1:8" x14ac:dyDescent="0.25">
      <c r="B53" s="188" t="str">
        <f>Salary!B68</f>
        <v>No. of Personnel</v>
      </c>
      <c r="C53" s="189" t="str">
        <f>Salary!C68</f>
        <v xml:space="preserve">Total Cal Months </v>
      </c>
      <c r="D53" s="189" t="str">
        <f>Salary!D68</f>
        <v>Requested Salary</v>
      </c>
      <c r="E53" s="189" t="str">
        <f>Salary!E68</f>
        <v>Fringe Benefits</v>
      </c>
      <c r="F53" s="190" t="s">
        <v>217</v>
      </c>
      <c r="G53" s="190"/>
    </row>
    <row r="54" spans="1:8" x14ac:dyDescent="0.25">
      <c r="A54" s="176" t="str">
        <f>Salary!A68</f>
        <v>Post Doctoral Associate</v>
      </c>
      <c r="B54" s="188">
        <f>Salary!B71</f>
        <v>0</v>
      </c>
      <c r="C54" s="189">
        <f>Salary!C71</f>
        <v>0</v>
      </c>
      <c r="D54" s="190">
        <f>Salary!D71</f>
        <v>0</v>
      </c>
      <c r="E54" s="190">
        <f>ROUND(Salary!E71,0)</f>
        <v>0</v>
      </c>
      <c r="F54" s="190">
        <f t="shared" ref="F54:F56" si="7">SUM(D54:E54)</f>
        <v>0</v>
      </c>
      <c r="G54" s="190"/>
    </row>
    <row r="55" spans="1:8" x14ac:dyDescent="0.25">
      <c r="A55" s="176" t="str">
        <f>Salary!$A$75</f>
        <v>Graduate Students</v>
      </c>
      <c r="B55" s="188">
        <f>Salary!B78</f>
        <v>0</v>
      </c>
      <c r="C55" s="189">
        <f>Salary!C78</f>
        <v>0</v>
      </c>
      <c r="D55" s="190">
        <f>Salary!D78</f>
        <v>0</v>
      </c>
      <c r="E55" s="190">
        <f>ROUND(Salary!E78,0)</f>
        <v>0</v>
      </c>
      <c r="F55" s="190">
        <f t="shared" si="7"/>
        <v>0</v>
      </c>
      <c r="G55" s="190"/>
    </row>
    <row r="56" spans="1:8" x14ac:dyDescent="0.25">
      <c r="A56" s="176" t="str">
        <f>Salary!$A$82</f>
        <v xml:space="preserve">Undergraduate Students </v>
      </c>
      <c r="B56" s="188">
        <f>Salary!B85</f>
        <v>0</v>
      </c>
      <c r="C56" s="189">
        <f>Salary!C85</f>
        <v>0</v>
      </c>
      <c r="D56" s="190">
        <f>Salary!D85</f>
        <v>0</v>
      </c>
      <c r="E56" s="190">
        <f>ROUND(Salary!E85,0)</f>
        <v>0</v>
      </c>
      <c r="F56" s="190">
        <f t="shared" si="7"/>
        <v>0</v>
      </c>
      <c r="G56" s="190"/>
    </row>
    <row r="57" spans="1:8" x14ac:dyDescent="0.25">
      <c r="B57" s="188"/>
      <c r="C57" s="189"/>
      <c r="D57" s="189"/>
      <c r="E57" s="189"/>
      <c r="F57" s="190"/>
      <c r="G57" s="190"/>
    </row>
    <row r="58" spans="1:8" x14ac:dyDescent="0.25">
      <c r="B58" s="188" t="str">
        <f>Salary!B89</f>
        <v xml:space="preserve">Total Cal Months </v>
      </c>
      <c r="C58" s="189" t="str">
        <f>Salary!C89</f>
        <v>Requested Salary</v>
      </c>
      <c r="D58" s="189" t="str">
        <f>Salary!D89</f>
        <v>Fringe Benefits</v>
      </c>
      <c r="E58" s="190" t="s">
        <v>217</v>
      </c>
      <c r="F58" s="190"/>
      <c r="G58" s="190"/>
    </row>
    <row r="59" spans="1:8" x14ac:dyDescent="0.25">
      <c r="A59" s="176" t="str">
        <f>Salary!A89</f>
        <v>Staff 1 (Replace text with title &amp; name)</v>
      </c>
      <c r="B59" s="188">
        <f>Salary!B92</f>
        <v>0</v>
      </c>
      <c r="C59" s="190">
        <f>Salary!C92</f>
        <v>0</v>
      </c>
      <c r="D59" s="190">
        <f>ROUND(Salary!D92,0)</f>
        <v>0</v>
      </c>
      <c r="E59" s="190">
        <f t="shared" ref="E59:E63" si="8">SUM(C59:D59)</f>
        <v>0</v>
      </c>
      <c r="F59" s="190"/>
      <c r="G59" s="190"/>
    </row>
    <row r="60" spans="1:8" x14ac:dyDescent="0.25">
      <c r="A60" s="176" t="str">
        <f>Salary!$A$96</f>
        <v xml:space="preserve">Staff 2 </v>
      </c>
      <c r="B60" s="188">
        <f>Salary!B99</f>
        <v>0</v>
      </c>
      <c r="C60" s="190">
        <f>Salary!C99</f>
        <v>0</v>
      </c>
      <c r="D60" s="190">
        <f>ROUND(Salary!D99,0)</f>
        <v>0</v>
      </c>
      <c r="E60" s="190">
        <f t="shared" si="8"/>
        <v>0</v>
      </c>
      <c r="F60" s="190"/>
      <c r="G60" s="190"/>
    </row>
    <row r="61" spans="1:8" x14ac:dyDescent="0.25">
      <c r="A61" s="176" t="str">
        <f>Salary!$A$103</f>
        <v xml:space="preserve">Staff 3 </v>
      </c>
      <c r="B61" s="188">
        <f>Salary!B106</f>
        <v>0</v>
      </c>
      <c r="C61" s="190">
        <f>Salary!C106</f>
        <v>0</v>
      </c>
      <c r="D61" s="190">
        <f>ROUND(Salary!D106,0)</f>
        <v>0</v>
      </c>
      <c r="E61" s="190">
        <f t="shared" si="8"/>
        <v>0</v>
      </c>
      <c r="F61" s="190"/>
      <c r="G61" s="190"/>
    </row>
    <row r="62" spans="1:8" x14ac:dyDescent="0.25">
      <c r="A62" s="176" t="str">
        <f>Salary!$A$110</f>
        <v xml:space="preserve">Staff 4 </v>
      </c>
      <c r="B62" s="188">
        <f>Salary!B113</f>
        <v>0</v>
      </c>
      <c r="C62" s="190">
        <f>Salary!C113</f>
        <v>0</v>
      </c>
      <c r="D62" s="190">
        <f>ROUND(Salary!D113,0)</f>
        <v>0</v>
      </c>
      <c r="E62" s="190">
        <f t="shared" si="8"/>
        <v>0</v>
      </c>
      <c r="F62" s="190"/>
      <c r="G62" s="190"/>
    </row>
    <row r="63" spans="1:8" x14ac:dyDescent="0.25">
      <c r="A63" s="176" t="str">
        <f>Salary!$A$117</f>
        <v>Staff 5</v>
      </c>
      <c r="B63" s="188">
        <f>Salary!B120</f>
        <v>0</v>
      </c>
      <c r="C63" s="190">
        <f>Salary!C120</f>
        <v>0</v>
      </c>
      <c r="D63" s="190">
        <f>ROUND(Salary!D120,0)</f>
        <v>0</v>
      </c>
      <c r="E63" s="190">
        <f t="shared" si="8"/>
        <v>0</v>
      </c>
      <c r="F63" s="190"/>
      <c r="G63" s="190"/>
    </row>
    <row r="64" spans="1:8" x14ac:dyDescent="0.25">
      <c r="B64" s="188"/>
      <c r="C64" s="189"/>
      <c r="D64" s="189"/>
      <c r="E64" s="189"/>
      <c r="F64" s="190"/>
      <c r="G64" s="190"/>
    </row>
    <row r="65" spans="1:8" x14ac:dyDescent="0.25">
      <c r="B65" s="529" t="str">
        <f>'Main Budget'!B135</f>
        <v>YEAR 4</v>
      </c>
      <c r="C65" s="529"/>
      <c r="D65" s="529"/>
      <c r="E65" s="529"/>
      <c r="F65" s="529"/>
      <c r="G65" s="529"/>
    </row>
    <row r="66" spans="1:8" x14ac:dyDescent="0.25">
      <c r="B66" s="188" t="str">
        <f>'Main Budget'!B136</f>
        <v>Month Appt</v>
      </c>
      <c r="C66" s="188" t="str">
        <f>'Main Budget'!C136</f>
        <v>Acad/Cal</v>
      </c>
      <c r="D66" s="188" t="str">
        <f>'Main Budget'!D136</f>
        <v>Summer</v>
      </c>
      <c r="E66" s="188" t="str">
        <f>'Main Budget'!E136</f>
        <v>Months Total</v>
      </c>
      <c r="F66" s="188" t="str">
        <f>'Main Budget'!F136</f>
        <v>Salary Requested</v>
      </c>
      <c r="G66" s="188" t="str">
        <f>'Main Budget'!G136</f>
        <v xml:space="preserve">Fringe </v>
      </c>
      <c r="H66" s="190" t="s">
        <v>217</v>
      </c>
    </row>
    <row r="67" spans="1:8" x14ac:dyDescent="0.25">
      <c r="A67" s="176" t="str">
        <f>'Main Budget'!A137</f>
        <v xml:space="preserve">PI: </v>
      </c>
      <c r="B67" s="188">
        <f>'Main Budget'!B137</f>
        <v>9</v>
      </c>
      <c r="C67" s="188">
        <f>'Main Budget'!C137</f>
        <v>0</v>
      </c>
      <c r="D67" s="188">
        <f>'Main Budget'!D137</f>
        <v>0</v>
      </c>
      <c r="E67" s="188">
        <f>'Main Budget'!E137</f>
        <v>0</v>
      </c>
      <c r="F67" s="190">
        <f>'Main Budget'!F137</f>
        <v>0</v>
      </c>
      <c r="G67" s="190">
        <f>ROUND('Main Budget'!G137,0)</f>
        <v>0</v>
      </c>
      <c r="H67" s="190">
        <f t="shared" ref="H67:H72" si="9">SUM(F67:G67)</f>
        <v>0</v>
      </c>
    </row>
    <row r="68" spans="1:8" x14ac:dyDescent="0.25">
      <c r="A68" s="176" t="str">
        <f>'Main Budget'!A138</f>
        <v>Co-PI 1: Enter name here</v>
      </c>
      <c r="B68" s="188">
        <f>'Main Budget'!B138</f>
        <v>9</v>
      </c>
      <c r="C68" s="188">
        <f>'Main Budget'!C138</f>
        <v>0</v>
      </c>
      <c r="D68" s="188">
        <f>'Main Budget'!D138</f>
        <v>0</v>
      </c>
      <c r="E68" s="188">
        <f>'Main Budget'!E138</f>
        <v>0</v>
      </c>
      <c r="F68" s="190">
        <f>'Main Budget'!F138</f>
        <v>0</v>
      </c>
      <c r="G68" s="190">
        <f>ROUND('Main Budget'!G138,0)</f>
        <v>0</v>
      </c>
      <c r="H68" s="190">
        <f t="shared" si="9"/>
        <v>0</v>
      </c>
    </row>
    <row r="69" spans="1:8" x14ac:dyDescent="0.25">
      <c r="A69" s="176" t="str">
        <f>'Main Budget'!A139</f>
        <v>Co-PI 2: Enter name here</v>
      </c>
      <c r="B69" s="188">
        <f>'Main Budget'!B139</f>
        <v>9</v>
      </c>
      <c r="C69" s="188">
        <f>'Main Budget'!C139</f>
        <v>0</v>
      </c>
      <c r="D69" s="188">
        <f>'Main Budget'!D139</f>
        <v>0</v>
      </c>
      <c r="E69" s="188">
        <f>'Main Budget'!E139</f>
        <v>0</v>
      </c>
      <c r="F69" s="190">
        <f>'Main Budget'!F139</f>
        <v>0</v>
      </c>
      <c r="G69" s="190">
        <f>ROUND('Main Budget'!G139,0)</f>
        <v>0</v>
      </c>
      <c r="H69" s="190">
        <f t="shared" si="9"/>
        <v>0</v>
      </c>
    </row>
    <row r="70" spans="1:8" x14ac:dyDescent="0.25">
      <c r="A70" s="176" t="str">
        <f>'Main Budget'!A140</f>
        <v>Co-PI 3:</v>
      </c>
      <c r="B70" s="188">
        <f>'Main Budget'!B140</f>
        <v>9</v>
      </c>
      <c r="C70" s="188">
        <f>'Main Budget'!C140</f>
        <v>0</v>
      </c>
      <c r="D70" s="188">
        <f>'Main Budget'!D140</f>
        <v>0</v>
      </c>
      <c r="E70" s="188">
        <f>'Main Budget'!E140</f>
        <v>0</v>
      </c>
      <c r="F70" s="190">
        <f>'Main Budget'!F140</f>
        <v>0</v>
      </c>
      <c r="G70" s="190">
        <f>ROUND('Main Budget'!G140,0)</f>
        <v>0</v>
      </c>
      <c r="H70" s="190">
        <f t="shared" si="9"/>
        <v>0</v>
      </c>
    </row>
    <row r="71" spans="1:8" x14ac:dyDescent="0.25">
      <c r="A71" s="176" t="str">
        <f>'Main Budget'!A141</f>
        <v>Co-PI 4:</v>
      </c>
      <c r="B71" s="188">
        <f>'Main Budget'!B141</f>
        <v>9</v>
      </c>
      <c r="C71" s="188">
        <f>'Main Budget'!C141</f>
        <v>0</v>
      </c>
      <c r="D71" s="188">
        <f>'Main Budget'!D141</f>
        <v>0</v>
      </c>
      <c r="E71" s="188">
        <f>'Main Budget'!E141</f>
        <v>0</v>
      </c>
      <c r="F71" s="190">
        <f>'Main Budget'!F141</f>
        <v>0</v>
      </c>
      <c r="G71" s="190">
        <f>ROUND('Main Budget'!G141,0)</f>
        <v>0</v>
      </c>
      <c r="H71" s="190">
        <f t="shared" si="9"/>
        <v>0</v>
      </c>
    </row>
    <row r="72" spans="1:8" x14ac:dyDescent="0.25">
      <c r="A72" s="176" t="str">
        <f>'Main Budget'!A142</f>
        <v>Co-PI 5:</v>
      </c>
      <c r="B72" s="188">
        <f>'Main Budget'!B142</f>
        <v>9</v>
      </c>
      <c r="C72" s="188">
        <f>'Main Budget'!C142</f>
        <v>0</v>
      </c>
      <c r="D72" s="188">
        <f>'Main Budget'!D142</f>
        <v>0</v>
      </c>
      <c r="E72" s="188">
        <f>'Main Budget'!E142</f>
        <v>0</v>
      </c>
      <c r="F72" s="190">
        <f>'Main Budget'!F142</f>
        <v>0</v>
      </c>
      <c r="G72" s="190">
        <f>ROUND('Main Budget'!G142,0)</f>
        <v>0</v>
      </c>
      <c r="H72" s="190">
        <f t="shared" si="9"/>
        <v>0</v>
      </c>
    </row>
    <row r="73" spans="1:8" x14ac:dyDescent="0.25">
      <c r="B73" s="188"/>
      <c r="C73" s="188"/>
      <c r="D73" s="188"/>
      <c r="E73" s="188"/>
      <c r="F73" s="190"/>
      <c r="G73" s="190"/>
    </row>
    <row r="74" spans="1:8" x14ac:dyDescent="0.25">
      <c r="B74" s="188" t="str">
        <f>Salary!B68</f>
        <v>No. of Personnel</v>
      </c>
      <c r="C74" s="188" t="str">
        <f>Salary!C68</f>
        <v xml:space="preserve">Total Cal Months </v>
      </c>
      <c r="D74" s="188" t="str">
        <f>Salary!D68</f>
        <v>Requested Salary</v>
      </c>
      <c r="E74" s="188" t="str">
        <f>Salary!E68</f>
        <v>Fringe Benefits</v>
      </c>
      <c r="F74" s="190" t="s">
        <v>217</v>
      </c>
      <c r="G74" s="190"/>
    </row>
    <row r="75" spans="1:8" x14ac:dyDescent="0.25">
      <c r="A75" s="176" t="str">
        <f>Salary!A68</f>
        <v>Post Doctoral Associate</v>
      </c>
      <c r="B75" s="188">
        <f>Salary!B72</f>
        <v>0</v>
      </c>
      <c r="C75" s="188">
        <f>Salary!C72</f>
        <v>0</v>
      </c>
      <c r="D75" s="190">
        <f>Salary!D72</f>
        <v>0</v>
      </c>
      <c r="E75" s="190">
        <f>ROUND(Salary!E72,0)</f>
        <v>0</v>
      </c>
      <c r="F75" s="190">
        <f t="shared" ref="F75:F77" si="10">SUM(D75:E75)</f>
        <v>0</v>
      </c>
      <c r="G75" s="190"/>
    </row>
    <row r="76" spans="1:8" x14ac:dyDescent="0.25">
      <c r="A76" s="176" t="str">
        <f>Salary!$A$75</f>
        <v>Graduate Students</v>
      </c>
      <c r="B76" s="188">
        <f>Salary!B79</f>
        <v>0</v>
      </c>
      <c r="C76" s="188">
        <f>Salary!C79</f>
        <v>0</v>
      </c>
      <c r="D76" s="190">
        <f>Salary!D79</f>
        <v>0</v>
      </c>
      <c r="E76" s="190">
        <f>ROUND(Salary!E79,0)</f>
        <v>0</v>
      </c>
      <c r="F76" s="190">
        <f t="shared" si="10"/>
        <v>0</v>
      </c>
      <c r="G76" s="190"/>
    </row>
    <row r="77" spans="1:8" x14ac:dyDescent="0.25">
      <c r="A77" s="176" t="str">
        <f>Salary!$A$82</f>
        <v xml:space="preserve">Undergraduate Students </v>
      </c>
      <c r="B77" s="188">
        <f>Salary!B86</f>
        <v>0</v>
      </c>
      <c r="C77" s="188">
        <f>Salary!C86</f>
        <v>0</v>
      </c>
      <c r="D77" s="190">
        <f>Salary!D86</f>
        <v>0</v>
      </c>
      <c r="E77" s="190">
        <f>ROUND(Salary!E86,0)</f>
        <v>0</v>
      </c>
      <c r="F77" s="190">
        <f t="shared" si="10"/>
        <v>0</v>
      </c>
      <c r="G77" s="190"/>
    </row>
    <row r="78" spans="1:8" x14ac:dyDescent="0.25">
      <c r="B78" s="188"/>
      <c r="C78" s="188"/>
      <c r="D78" s="188"/>
      <c r="E78" s="188"/>
      <c r="F78" s="190"/>
      <c r="G78" s="190"/>
    </row>
    <row r="79" spans="1:8" x14ac:dyDescent="0.25">
      <c r="B79" s="188" t="str">
        <f>Salary!B89</f>
        <v xml:space="preserve">Total Cal Months </v>
      </c>
      <c r="C79" s="188" t="str">
        <f>Salary!C89</f>
        <v>Requested Salary</v>
      </c>
      <c r="D79" s="188" t="str">
        <f>Salary!D89</f>
        <v>Fringe Benefits</v>
      </c>
      <c r="E79" s="190" t="s">
        <v>217</v>
      </c>
      <c r="F79" s="190"/>
      <c r="G79" s="190"/>
    </row>
    <row r="80" spans="1:8" x14ac:dyDescent="0.25">
      <c r="A80" s="176" t="str">
        <f>Salary!A89</f>
        <v>Staff 1 (Replace text with title &amp; name)</v>
      </c>
      <c r="B80" s="188">
        <f>Salary!B93</f>
        <v>0</v>
      </c>
      <c r="C80" s="190">
        <f>Salary!C93</f>
        <v>0</v>
      </c>
      <c r="D80" s="190">
        <f>ROUND(Salary!D93,0)</f>
        <v>0</v>
      </c>
      <c r="E80" s="190">
        <f t="shared" ref="E80:E84" si="11">SUM(C80:D80)</f>
        <v>0</v>
      </c>
      <c r="F80" s="190"/>
      <c r="G80" s="190"/>
    </row>
    <row r="81" spans="1:8" x14ac:dyDescent="0.25">
      <c r="A81" s="176" t="str">
        <f>Salary!$A$96</f>
        <v xml:space="preserve">Staff 2 </v>
      </c>
      <c r="B81" s="188">
        <f>Salary!B100</f>
        <v>0</v>
      </c>
      <c r="C81" s="190">
        <f>Salary!C100</f>
        <v>0</v>
      </c>
      <c r="D81" s="190">
        <f>ROUND(Salary!D100,0)</f>
        <v>0</v>
      </c>
      <c r="E81" s="190">
        <f t="shared" si="11"/>
        <v>0</v>
      </c>
      <c r="F81" s="190"/>
      <c r="G81" s="190"/>
    </row>
    <row r="82" spans="1:8" x14ac:dyDescent="0.25">
      <c r="A82" s="176" t="str">
        <f>Salary!$A$103</f>
        <v xml:space="preserve">Staff 3 </v>
      </c>
      <c r="B82" s="188">
        <f>Salary!B107</f>
        <v>0</v>
      </c>
      <c r="C82" s="190">
        <f>Salary!C107</f>
        <v>0</v>
      </c>
      <c r="D82" s="190">
        <f>ROUND(Salary!D107,0)</f>
        <v>0</v>
      </c>
      <c r="E82" s="190">
        <f t="shared" si="11"/>
        <v>0</v>
      </c>
      <c r="F82" s="190"/>
      <c r="G82" s="190"/>
    </row>
    <row r="83" spans="1:8" x14ac:dyDescent="0.25">
      <c r="A83" s="176" t="str">
        <f>Salary!$A$110</f>
        <v xml:space="preserve">Staff 4 </v>
      </c>
      <c r="B83" s="188">
        <f>Salary!B114</f>
        <v>0</v>
      </c>
      <c r="C83" s="190">
        <f>Salary!C114</f>
        <v>0</v>
      </c>
      <c r="D83" s="190">
        <f>ROUND(Salary!D114,0)</f>
        <v>0</v>
      </c>
      <c r="E83" s="190">
        <f t="shared" si="11"/>
        <v>0</v>
      </c>
      <c r="F83" s="190"/>
      <c r="G83" s="190"/>
    </row>
    <row r="84" spans="1:8" x14ac:dyDescent="0.25">
      <c r="A84" s="176" t="str">
        <f>Salary!$A$117</f>
        <v>Staff 5</v>
      </c>
      <c r="B84" s="188">
        <f>Salary!B121</f>
        <v>0</v>
      </c>
      <c r="C84" s="190">
        <f>Salary!C121</f>
        <v>0</v>
      </c>
      <c r="D84" s="190">
        <f>ROUND(Salary!D121,0)</f>
        <v>0</v>
      </c>
      <c r="E84" s="190">
        <f t="shared" si="11"/>
        <v>0</v>
      </c>
      <c r="F84" s="190"/>
      <c r="G84" s="190"/>
    </row>
    <row r="85" spans="1:8" x14ac:dyDescent="0.25">
      <c r="B85" s="188"/>
      <c r="C85" s="188"/>
      <c r="D85" s="188"/>
      <c r="E85" s="188"/>
      <c r="F85" s="190"/>
      <c r="G85" s="190"/>
    </row>
    <row r="86" spans="1:8" x14ac:dyDescent="0.25">
      <c r="B86" s="529" t="str">
        <f>'Main Budget'!B143</f>
        <v>YEAR 5</v>
      </c>
      <c r="C86" s="529"/>
      <c r="D86" s="529"/>
      <c r="E86" s="529"/>
      <c r="F86" s="529"/>
      <c r="G86" s="529"/>
    </row>
    <row r="87" spans="1:8" x14ac:dyDescent="0.25">
      <c r="B87" s="188" t="str">
        <f>'Main Budget'!B144</f>
        <v>Month Appt</v>
      </c>
      <c r="C87" s="188" t="str">
        <f>'Main Budget'!C144</f>
        <v>Acad/Cal</v>
      </c>
      <c r="D87" s="188" t="str">
        <f>'Main Budget'!D144</f>
        <v>Summer</v>
      </c>
      <c r="E87" s="188" t="str">
        <f>'Main Budget'!E144</f>
        <v>Months Total</v>
      </c>
      <c r="F87" s="188" t="str">
        <f>'Main Budget'!F144</f>
        <v>Salary Requested</v>
      </c>
      <c r="G87" s="188" t="str">
        <f>'Main Budget'!G144</f>
        <v xml:space="preserve">Fringe </v>
      </c>
      <c r="H87" s="190" t="s">
        <v>217</v>
      </c>
    </row>
    <row r="88" spans="1:8" x14ac:dyDescent="0.25">
      <c r="A88" s="176" t="str">
        <f>'Main Budget'!A145</f>
        <v xml:space="preserve">PI: </v>
      </c>
      <c r="B88" s="188">
        <f>'Main Budget'!B145</f>
        <v>9</v>
      </c>
      <c r="C88" s="189">
        <f>'Main Budget'!C145</f>
        <v>0</v>
      </c>
      <c r="D88" s="189">
        <f>'Main Budget'!D145</f>
        <v>0</v>
      </c>
      <c r="E88" s="189">
        <f>'Main Budget'!E145</f>
        <v>0</v>
      </c>
      <c r="F88" s="191">
        <f>'Main Budget'!F145</f>
        <v>0</v>
      </c>
      <c r="G88" s="191">
        <f>ROUND('Main Budget'!G145,0)</f>
        <v>0</v>
      </c>
      <c r="H88" s="190">
        <f t="shared" ref="H88:H93" si="12">SUM(F88:G88)</f>
        <v>0</v>
      </c>
    </row>
    <row r="89" spans="1:8" x14ac:dyDescent="0.25">
      <c r="A89" s="176" t="str">
        <f>'Main Budget'!A146</f>
        <v>Co-PI 1: Enter name here</v>
      </c>
      <c r="B89" s="188">
        <f>'Main Budget'!B146</f>
        <v>9</v>
      </c>
      <c r="C89" s="189">
        <f>'Main Budget'!C146</f>
        <v>0</v>
      </c>
      <c r="D89" s="189">
        <f>'Main Budget'!D146</f>
        <v>0</v>
      </c>
      <c r="E89" s="189">
        <f>'Main Budget'!E146</f>
        <v>0</v>
      </c>
      <c r="F89" s="191">
        <f>'Main Budget'!F146</f>
        <v>0</v>
      </c>
      <c r="G89" s="191">
        <f>ROUND('Main Budget'!G146,0)</f>
        <v>0</v>
      </c>
      <c r="H89" s="190">
        <f t="shared" si="12"/>
        <v>0</v>
      </c>
    </row>
    <row r="90" spans="1:8" x14ac:dyDescent="0.25">
      <c r="A90" s="176" t="str">
        <f>'Main Budget'!A147</f>
        <v>Co-PI 2: Enter name here</v>
      </c>
      <c r="B90" s="188">
        <f>'Main Budget'!B147</f>
        <v>9</v>
      </c>
      <c r="C90" s="189">
        <f>'Main Budget'!C147</f>
        <v>0</v>
      </c>
      <c r="D90" s="189">
        <f>'Main Budget'!D147</f>
        <v>0</v>
      </c>
      <c r="E90" s="189">
        <f>'Main Budget'!E147</f>
        <v>0</v>
      </c>
      <c r="F90" s="191">
        <f>'Main Budget'!F147</f>
        <v>0</v>
      </c>
      <c r="G90" s="191">
        <f>ROUND('Main Budget'!G147,0)</f>
        <v>0</v>
      </c>
      <c r="H90" s="190">
        <f t="shared" si="12"/>
        <v>0</v>
      </c>
    </row>
    <row r="91" spans="1:8" x14ac:dyDescent="0.25">
      <c r="A91" s="176" t="str">
        <f>'Main Budget'!A148</f>
        <v>Co-PI 3:</v>
      </c>
      <c r="B91" s="188">
        <f>'Main Budget'!B148</f>
        <v>9</v>
      </c>
      <c r="C91" s="189">
        <f>'Main Budget'!C148</f>
        <v>0</v>
      </c>
      <c r="D91" s="189">
        <f>'Main Budget'!D148</f>
        <v>0</v>
      </c>
      <c r="E91" s="189">
        <f>'Main Budget'!E148</f>
        <v>0</v>
      </c>
      <c r="F91" s="191">
        <f>'Main Budget'!F148</f>
        <v>0</v>
      </c>
      <c r="G91" s="191">
        <f>ROUND('Main Budget'!G148,0)</f>
        <v>0</v>
      </c>
      <c r="H91" s="190">
        <f t="shared" si="12"/>
        <v>0</v>
      </c>
    </row>
    <row r="92" spans="1:8" x14ac:dyDescent="0.25">
      <c r="A92" s="176" t="str">
        <f>'Main Budget'!A149</f>
        <v>Co-PI 4:</v>
      </c>
      <c r="B92" s="188">
        <f>'Main Budget'!B149</f>
        <v>9</v>
      </c>
      <c r="C92" s="189">
        <f>'Main Budget'!C149</f>
        <v>0</v>
      </c>
      <c r="D92" s="189">
        <f>'Main Budget'!D149</f>
        <v>0</v>
      </c>
      <c r="E92" s="189">
        <f>'Main Budget'!E149</f>
        <v>0</v>
      </c>
      <c r="F92" s="191">
        <f>'Main Budget'!F149</f>
        <v>0</v>
      </c>
      <c r="G92" s="191">
        <f>ROUND('Main Budget'!G149,0)</f>
        <v>0</v>
      </c>
      <c r="H92" s="190">
        <f t="shared" si="12"/>
        <v>0</v>
      </c>
    </row>
    <row r="93" spans="1:8" x14ac:dyDescent="0.25">
      <c r="A93" s="176" t="str">
        <f>'Main Budget'!A150</f>
        <v>Co-PI 5:</v>
      </c>
      <c r="B93" s="188">
        <f>'Main Budget'!B150</f>
        <v>9</v>
      </c>
      <c r="C93" s="189">
        <f>'Main Budget'!C150</f>
        <v>0</v>
      </c>
      <c r="D93" s="189">
        <f>'Main Budget'!D150</f>
        <v>0</v>
      </c>
      <c r="E93" s="189">
        <f>'Main Budget'!E150</f>
        <v>0</v>
      </c>
      <c r="F93" s="191">
        <f>'Main Budget'!F150</f>
        <v>0</v>
      </c>
      <c r="G93" s="191">
        <f>ROUND('Main Budget'!G150,0)</f>
        <v>0</v>
      </c>
      <c r="H93" s="190">
        <f t="shared" si="12"/>
        <v>0</v>
      </c>
    </row>
    <row r="94" spans="1:8" x14ac:dyDescent="0.25">
      <c r="B94" s="188"/>
      <c r="C94" s="189"/>
      <c r="D94" s="189"/>
      <c r="E94" s="189"/>
      <c r="F94" s="190"/>
      <c r="G94" s="190"/>
    </row>
    <row r="95" spans="1:8" x14ac:dyDescent="0.25">
      <c r="B95" s="188" t="str">
        <f>Salary!B68</f>
        <v>No. of Personnel</v>
      </c>
      <c r="C95" s="189" t="str">
        <f>Salary!C68</f>
        <v xml:space="preserve">Total Cal Months </v>
      </c>
      <c r="D95" s="189" t="str">
        <f>Salary!D68</f>
        <v>Requested Salary</v>
      </c>
      <c r="E95" s="189" t="str">
        <f>Salary!E68</f>
        <v>Fringe Benefits</v>
      </c>
      <c r="F95" s="190" t="s">
        <v>217</v>
      </c>
      <c r="G95" s="190"/>
    </row>
    <row r="96" spans="1:8" x14ac:dyDescent="0.25">
      <c r="A96" s="176" t="str">
        <f>Salary!A68</f>
        <v>Post Doctoral Associate</v>
      </c>
      <c r="B96" s="188">
        <f>Salary!B73</f>
        <v>0</v>
      </c>
      <c r="C96" s="189">
        <f>Salary!C73</f>
        <v>0</v>
      </c>
      <c r="D96" s="191">
        <f>Salary!D73</f>
        <v>0</v>
      </c>
      <c r="E96" s="191">
        <f>ROUND(Salary!E73,0)</f>
        <v>0</v>
      </c>
      <c r="F96" s="190">
        <f t="shared" ref="F96:F98" si="13">SUM(D96:E96)</f>
        <v>0</v>
      </c>
      <c r="G96" s="190"/>
    </row>
    <row r="97" spans="1:8" x14ac:dyDescent="0.25">
      <c r="A97" s="176" t="str">
        <f>Salary!$A$75</f>
        <v>Graduate Students</v>
      </c>
      <c r="B97" s="188">
        <f>Salary!B80</f>
        <v>0</v>
      </c>
      <c r="C97" s="189">
        <f>Salary!C80</f>
        <v>0</v>
      </c>
      <c r="D97" s="191">
        <f>Salary!D80</f>
        <v>0</v>
      </c>
      <c r="E97" s="191">
        <f>ROUND(Salary!E80,0)</f>
        <v>0</v>
      </c>
      <c r="F97" s="190">
        <f t="shared" si="13"/>
        <v>0</v>
      </c>
      <c r="G97" s="190"/>
    </row>
    <row r="98" spans="1:8" x14ac:dyDescent="0.25">
      <c r="A98" s="176" t="str">
        <f>Salary!$A$82</f>
        <v xml:space="preserve">Undergraduate Students </v>
      </c>
      <c r="B98" s="188">
        <f>Salary!B87</f>
        <v>0</v>
      </c>
      <c r="C98" s="189">
        <f>Salary!C87</f>
        <v>0</v>
      </c>
      <c r="D98" s="191">
        <f>Salary!D87</f>
        <v>0</v>
      </c>
      <c r="E98" s="191">
        <f>ROUND(Salary!E87,0)</f>
        <v>0</v>
      </c>
      <c r="F98" s="190">
        <f t="shared" si="13"/>
        <v>0</v>
      </c>
      <c r="G98" s="190"/>
    </row>
    <row r="99" spans="1:8" x14ac:dyDescent="0.25">
      <c r="B99" s="188"/>
      <c r="C99" s="189"/>
      <c r="D99" s="189"/>
      <c r="E99" s="189"/>
      <c r="F99" s="190"/>
      <c r="G99" s="190"/>
    </row>
    <row r="100" spans="1:8" x14ac:dyDescent="0.25">
      <c r="B100" s="188" t="str">
        <f>Salary!B89</f>
        <v xml:space="preserve">Total Cal Months </v>
      </c>
      <c r="C100" s="189" t="str">
        <f>Salary!C89</f>
        <v>Requested Salary</v>
      </c>
      <c r="D100" s="189" t="str">
        <f>Salary!D89</f>
        <v>Fringe Benefits</v>
      </c>
      <c r="E100" s="190" t="s">
        <v>217</v>
      </c>
      <c r="F100" s="190"/>
      <c r="G100" s="190"/>
    </row>
    <row r="101" spans="1:8" x14ac:dyDescent="0.25">
      <c r="A101" s="176" t="str">
        <f>Salary!A89</f>
        <v>Staff 1 (Replace text with title &amp; name)</v>
      </c>
      <c r="B101" s="188">
        <f>Salary!B94</f>
        <v>0</v>
      </c>
      <c r="C101" s="191">
        <f>Salary!C94</f>
        <v>0</v>
      </c>
      <c r="D101" s="191">
        <f>ROUND(Salary!D94,0)</f>
        <v>0</v>
      </c>
      <c r="E101" s="190">
        <f t="shared" ref="E101:E105" si="14">SUM(C101:D101)</f>
        <v>0</v>
      </c>
      <c r="F101" s="190"/>
      <c r="G101" s="190"/>
    </row>
    <row r="102" spans="1:8" x14ac:dyDescent="0.25">
      <c r="A102" s="176" t="str">
        <f>Salary!$A$96</f>
        <v xml:space="preserve">Staff 2 </v>
      </c>
      <c r="B102" s="188">
        <f>Salary!B101</f>
        <v>0</v>
      </c>
      <c r="C102" s="191">
        <f>Salary!C101</f>
        <v>0</v>
      </c>
      <c r="D102" s="191">
        <f>ROUND(Salary!D101,0)</f>
        <v>0</v>
      </c>
      <c r="E102" s="190">
        <f t="shared" si="14"/>
        <v>0</v>
      </c>
      <c r="F102" s="190"/>
      <c r="G102" s="190"/>
    </row>
    <row r="103" spans="1:8" x14ac:dyDescent="0.25">
      <c r="A103" s="176" t="str">
        <f>Salary!$A$103</f>
        <v xml:space="preserve">Staff 3 </v>
      </c>
      <c r="B103" s="188">
        <f>Salary!B108</f>
        <v>0</v>
      </c>
      <c r="C103" s="191">
        <f>Salary!C108</f>
        <v>0</v>
      </c>
      <c r="D103" s="191">
        <f>ROUND(Salary!D108,0)</f>
        <v>0</v>
      </c>
      <c r="E103" s="190">
        <f t="shared" si="14"/>
        <v>0</v>
      </c>
      <c r="F103" s="190"/>
      <c r="G103" s="190"/>
    </row>
    <row r="104" spans="1:8" x14ac:dyDescent="0.25">
      <c r="A104" s="176" t="str">
        <f>Salary!$A$110</f>
        <v xml:space="preserve">Staff 4 </v>
      </c>
      <c r="B104" s="188">
        <f>Salary!B115</f>
        <v>0</v>
      </c>
      <c r="C104" s="190">
        <f>Salary!C115</f>
        <v>0</v>
      </c>
      <c r="D104" s="190">
        <f>ROUND(Salary!D115,0)</f>
        <v>0</v>
      </c>
      <c r="E104" s="190">
        <f t="shared" si="14"/>
        <v>0</v>
      </c>
      <c r="F104" s="190"/>
      <c r="G104" s="190"/>
    </row>
    <row r="105" spans="1:8" x14ac:dyDescent="0.25">
      <c r="A105" s="176" t="str">
        <f>Salary!$A$117</f>
        <v>Staff 5</v>
      </c>
      <c r="B105" s="188">
        <f>Salary!B122</f>
        <v>0</v>
      </c>
      <c r="C105" s="190">
        <f>Salary!C122</f>
        <v>0</v>
      </c>
      <c r="D105" s="190">
        <f>ROUND(Salary!D122,0)</f>
        <v>0</v>
      </c>
      <c r="E105" s="190">
        <f t="shared" si="14"/>
        <v>0</v>
      </c>
      <c r="F105" s="190"/>
      <c r="G105" s="190"/>
    </row>
    <row r="106" spans="1:8" x14ac:dyDescent="0.25">
      <c r="B106" s="188"/>
      <c r="C106" s="189"/>
      <c r="D106" s="189"/>
      <c r="E106" s="189"/>
      <c r="F106" s="190"/>
      <c r="G106" s="190"/>
    </row>
    <row r="107" spans="1:8" s="310" customFormat="1" x14ac:dyDescent="0.25"/>
    <row r="108" spans="1:8" x14ac:dyDescent="0.25">
      <c r="A108" s="187" t="s">
        <v>273</v>
      </c>
    </row>
    <row r="109" spans="1:8" x14ac:dyDescent="0.25">
      <c r="B109" s="188" t="s">
        <v>28</v>
      </c>
      <c r="C109" s="188" t="s">
        <v>216</v>
      </c>
      <c r="D109" s="188" t="s">
        <v>10</v>
      </c>
      <c r="E109" s="188" t="s">
        <v>120</v>
      </c>
      <c r="F109" s="188" t="s">
        <v>218</v>
      </c>
      <c r="G109" s="188" t="s">
        <v>82</v>
      </c>
      <c r="H109" s="188" t="s">
        <v>50</v>
      </c>
    </row>
    <row r="110" spans="1:8" x14ac:dyDescent="0.25">
      <c r="A110" s="176" t="str">
        <f t="shared" ref="A110:A115" si="15">A4</f>
        <v xml:space="preserve">PI: </v>
      </c>
      <c r="B110" s="188">
        <f t="shared" ref="B110:B115" si="16">B4</f>
        <v>9</v>
      </c>
      <c r="C110" s="189">
        <f t="shared" ref="C110:H110" si="17">SUM(C4,C25,C46,C67,C88)</f>
        <v>0</v>
      </c>
      <c r="D110" s="189">
        <f t="shared" si="17"/>
        <v>0</v>
      </c>
      <c r="E110" s="189">
        <f t="shared" si="17"/>
        <v>0</v>
      </c>
      <c r="F110" s="190">
        <f t="shared" si="17"/>
        <v>0</v>
      </c>
      <c r="G110" s="190">
        <f t="shared" si="17"/>
        <v>0</v>
      </c>
      <c r="H110" s="190">
        <f t="shared" si="17"/>
        <v>0</v>
      </c>
    </row>
    <row r="111" spans="1:8" x14ac:dyDescent="0.25">
      <c r="A111" s="176" t="str">
        <f t="shared" si="15"/>
        <v>Co-PI 1: Enter name here</v>
      </c>
      <c r="B111" s="188">
        <f t="shared" si="16"/>
        <v>9</v>
      </c>
      <c r="C111" s="189">
        <f t="shared" ref="C111:D115" si="18">SUM(C5,C26,C47,C68,C89)</f>
        <v>0</v>
      </c>
      <c r="D111" s="189">
        <f t="shared" si="18"/>
        <v>0</v>
      </c>
      <c r="E111" s="189">
        <f t="shared" ref="E111:F111" si="19">SUM(E5,E26,E47,E68,E89)</f>
        <v>0</v>
      </c>
      <c r="F111" s="190">
        <f t="shared" si="19"/>
        <v>0</v>
      </c>
      <c r="G111" s="190">
        <f t="shared" ref="G111:H111" si="20">SUM(G5,G26,G47,G68,G89)</f>
        <v>0</v>
      </c>
      <c r="H111" s="190">
        <f t="shared" si="20"/>
        <v>0</v>
      </c>
    </row>
    <row r="112" spans="1:8" x14ac:dyDescent="0.25">
      <c r="A112" s="176" t="str">
        <f t="shared" si="15"/>
        <v>Co-PI 2: Enter name here</v>
      </c>
      <c r="B112" s="188">
        <f t="shared" si="16"/>
        <v>9</v>
      </c>
      <c r="C112" s="189">
        <f t="shared" si="18"/>
        <v>0</v>
      </c>
      <c r="D112" s="189">
        <f t="shared" si="18"/>
        <v>0</v>
      </c>
      <c r="E112" s="189">
        <f t="shared" ref="E112:F112" si="21">SUM(E6,E27,E48,E69,E90)</f>
        <v>0</v>
      </c>
      <c r="F112" s="190">
        <f t="shared" si="21"/>
        <v>0</v>
      </c>
      <c r="G112" s="190">
        <f t="shared" ref="G112:H112" si="22">SUM(G6,G27,G48,G69,G90)</f>
        <v>0</v>
      </c>
      <c r="H112" s="190">
        <f t="shared" si="22"/>
        <v>0</v>
      </c>
    </row>
    <row r="113" spans="1:8" x14ac:dyDescent="0.25">
      <c r="A113" s="176" t="str">
        <f t="shared" si="15"/>
        <v>Co-PI 3:</v>
      </c>
      <c r="B113" s="188">
        <f t="shared" si="16"/>
        <v>9</v>
      </c>
      <c r="C113" s="189">
        <f t="shared" si="18"/>
        <v>0</v>
      </c>
      <c r="D113" s="189">
        <f t="shared" si="18"/>
        <v>0</v>
      </c>
      <c r="E113" s="189">
        <f t="shared" ref="E113:F113" si="23">SUM(E7,E28,E49,E70,E91)</f>
        <v>0</v>
      </c>
      <c r="F113" s="190">
        <f t="shared" si="23"/>
        <v>0</v>
      </c>
      <c r="G113" s="190">
        <f t="shared" ref="G113:H113" si="24">SUM(G7,G28,G49,G70,G91)</f>
        <v>0</v>
      </c>
      <c r="H113" s="190">
        <f t="shared" si="24"/>
        <v>0</v>
      </c>
    </row>
    <row r="114" spans="1:8" x14ac:dyDescent="0.25">
      <c r="A114" s="176" t="str">
        <f t="shared" si="15"/>
        <v>Co-PI 4:</v>
      </c>
      <c r="B114" s="188">
        <f t="shared" si="16"/>
        <v>9</v>
      </c>
      <c r="C114" s="189">
        <f t="shared" si="18"/>
        <v>0</v>
      </c>
      <c r="D114" s="189">
        <f t="shared" si="18"/>
        <v>0</v>
      </c>
      <c r="E114" s="189">
        <f t="shared" ref="E114:F114" si="25">SUM(E8,E29,E50,E71,E92)</f>
        <v>0</v>
      </c>
      <c r="F114" s="190">
        <f t="shared" si="25"/>
        <v>0</v>
      </c>
      <c r="G114" s="190">
        <f t="shared" ref="G114:H114" si="26">SUM(G8,G29,G50,G71,G92)</f>
        <v>0</v>
      </c>
      <c r="H114" s="190">
        <f t="shared" si="26"/>
        <v>0</v>
      </c>
    </row>
    <row r="115" spans="1:8" x14ac:dyDescent="0.25">
      <c r="A115" s="176" t="str">
        <f t="shared" si="15"/>
        <v>Co-PI 5:</v>
      </c>
      <c r="B115" s="188">
        <f t="shared" si="16"/>
        <v>9</v>
      </c>
      <c r="C115" s="189">
        <f t="shared" si="18"/>
        <v>0</v>
      </c>
      <c r="D115" s="189">
        <f t="shared" si="18"/>
        <v>0</v>
      </c>
      <c r="E115" s="189">
        <f t="shared" ref="E115:F115" si="27">SUM(E9,E30,E51,E72,E93)</f>
        <v>0</v>
      </c>
      <c r="F115" s="190">
        <f t="shared" si="27"/>
        <v>0</v>
      </c>
      <c r="G115" s="190">
        <f t="shared" ref="G115:H115" si="28">SUM(G9,G30,G51,G72,G93)</f>
        <v>0</v>
      </c>
      <c r="H115" s="190">
        <f t="shared" si="28"/>
        <v>0</v>
      </c>
    </row>
    <row r="116" spans="1:8" x14ac:dyDescent="0.25">
      <c r="C116" s="189"/>
      <c r="D116" s="189"/>
      <c r="E116" s="189"/>
      <c r="F116" s="190"/>
      <c r="G116" s="190"/>
    </row>
    <row r="117" spans="1:8" x14ac:dyDescent="0.25">
      <c r="B117" s="176" t="s">
        <v>215</v>
      </c>
      <c r="C117" s="189" t="s">
        <v>212</v>
      </c>
      <c r="D117" s="189" t="s">
        <v>211</v>
      </c>
      <c r="E117" s="189" t="s">
        <v>213</v>
      </c>
      <c r="F117" s="190" t="s">
        <v>217</v>
      </c>
      <c r="G117" s="190"/>
    </row>
    <row r="118" spans="1:8" x14ac:dyDescent="0.25">
      <c r="A118" s="176" t="s">
        <v>210</v>
      </c>
      <c r="B118" s="188">
        <f>SUM(Salary!B69:B73)</f>
        <v>0</v>
      </c>
      <c r="C118" s="189">
        <f t="shared" ref="C118:F118" si="29">SUM(C12,C33,C54,C75,C96)</f>
        <v>0</v>
      </c>
      <c r="D118" s="190">
        <f t="shared" si="29"/>
        <v>0</v>
      </c>
      <c r="E118" s="190">
        <f t="shared" si="29"/>
        <v>0</v>
      </c>
      <c r="F118" s="190">
        <f t="shared" si="29"/>
        <v>0</v>
      </c>
      <c r="G118" s="190"/>
    </row>
    <row r="119" spans="1:8" x14ac:dyDescent="0.25">
      <c r="A119" s="176" t="s">
        <v>232</v>
      </c>
      <c r="B119" s="188">
        <f>SUM(Salary!B76:B80)</f>
        <v>0</v>
      </c>
      <c r="C119" s="189">
        <f t="shared" ref="C119:F120" si="30">SUM(C13,C34,C55,C76,C97)</f>
        <v>0</v>
      </c>
      <c r="D119" s="190">
        <f t="shared" si="30"/>
        <v>0</v>
      </c>
      <c r="E119" s="190">
        <f t="shared" si="30"/>
        <v>0</v>
      </c>
      <c r="F119" s="190">
        <f t="shared" si="30"/>
        <v>0</v>
      </c>
      <c r="G119" s="190"/>
    </row>
    <row r="120" spans="1:8" x14ac:dyDescent="0.25">
      <c r="A120" s="176" t="s">
        <v>209</v>
      </c>
      <c r="B120" s="188">
        <f>SUM(Salary!B83:B87)</f>
        <v>0</v>
      </c>
      <c r="C120" s="189">
        <f t="shared" si="30"/>
        <v>0</v>
      </c>
      <c r="D120" s="190">
        <f t="shared" si="30"/>
        <v>0</v>
      </c>
      <c r="E120" s="190">
        <f t="shared" si="30"/>
        <v>0</v>
      </c>
      <c r="F120" s="190">
        <f t="shared" si="30"/>
        <v>0</v>
      </c>
      <c r="G120" s="190"/>
    </row>
    <row r="121" spans="1:8" x14ac:dyDescent="0.25">
      <c r="C121" s="189"/>
      <c r="D121" s="189"/>
      <c r="E121" s="189"/>
      <c r="F121" s="190"/>
      <c r="G121" s="190"/>
    </row>
    <row r="122" spans="1:8" x14ac:dyDescent="0.25">
      <c r="B122" s="176" t="s">
        <v>212</v>
      </c>
      <c r="C122" s="189" t="s">
        <v>211</v>
      </c>
      <c r="D122" s="189" t="s">
        <v>213</v>
      </c>
      <c r="E122" s="190" t="s">
        <v>217</v>
      </c>
      <c r="F122" s="190"/>
      <c r="G122" s="190"/>
    </row>
    <row r="123" spans="1:8" x14ac:dyDescent="0.25">
      <c r="A123" s="176" t="str">
        <f>Salary!A22</f>
        <v>Staff 1 (Replace text with title &amp; name)</v>
      </c>
      <c r="B123" s="189">
        <f>SUM(B17,B38,B59,B80,B101)</f>
        <v>0</v>
      </c>
      <c r="C123" s="190">
        <f t="shared" ref="C123:E123" si="31">SUM(C17,C38,C59,C80,C101)</f>
        <v>0</v>
      </c>
      <c r="D123" s="190">
        <f t="shared" si="31"/>
        <v>0</v>
      </c>
      <c r="E123" s="190">
        <f t="shared" si="31"/>
        <v>0</v>
      </c>
      <c r="F123" s="190"/>
      <c r="G123" s="190"/>
    </row>
    <row r="124" spans="1:8" x14ac:dyDescent="0.25">
      <c r="A124" s="176" t="str">
        <f>Salary!A23</f>
        <v xml:space="preserve">Staff 2 </v>
      </c>
      <c r="B124" s="189">
        <f t="shared" ref="B124:E127" si="32">SUM(B18,B39,B60,B81,B102)</f>
        <v>0</v>
      </c>
      <c r="C124" s="190">
        <f t="shared" si="32"/>
        <v>0</v>
      </c>
      <c r="D124" s="190">
        <f t="shared" si="32"/>
        <v>0</v>
      </c>
      <c r="E124" s="190">
        <f t="shared" si="32"/>
        <v>0</v>
      </c>
      <c r="F124" s="190"/>
      <c r="G124" s="190"/>
    </row>
    <row r="125" spans="1:8" x14ac:dyDescent="0.25">
      <c r="A125" s="176" t="str">
        <f>Salary!A24</f>
        <v xml:space="preserve">Staff 3 </v>
      </c>
      <c r="B125" s="189">
        <f t="shared" si="32"/>
        <v>0</v>
      </c>
      <c r="C125" s="190">
        <f t="shared" si="32"/>
        <v>0</v>
      </c>
      <c r="D125" s="190">
        <f t="shared" si="32"/>
        <v>0</v>
      </c>
      <c r="E125" s="190">
        <f t="shared" si="32"/>
        <v>0</v>
      </c>
      <c r="F125" s="190"/>
      <c r="G125" s="190"/>
    </row>
    <row r="126" spans="1:8" x14ac:dyDescent="0.25">
      <c r="A126" s="176" t="str">
        <f>Salary!A25</f>
        <v xml:space="preserve">Staff 4 </v>
      </c>
      <c r="B126" s="189">
        <f t="shared" si="32"/>
        <v>0</v>
      </c>
      <c r="C126" s="190">
        <f t="shared" si="32"/>
        <v>0</v>
      </c>
      <c r="D126" s="190">
        <f t="shared" si="32"/>
        <v>0</v>
      </c>
      <c r="E126" s="190">
        <f t="shared" si="32"/>
        <v>0</v>
      </c>
      <c r="F126" s="190"/>
      <c r="G126" s="190"/>
    </row>
    <row r="127" spans="1:8" x14ac:dyDescent="0.25">
      <c r="A127" s="176" t="str">
        <f>Salary!A26</f>
        <v>Staff 5</v>
      </c>
      <c r="B127" s="189">
        <f t="shared" si="32"/>
        <v>0</v>
      </c>
      <c r="C127" s="190">
        <f t="shared" si="32"/>
        <v>0</v>
      </c>
      <c r="D127" s="190">
        <f t="shared" si="32"/>
        <v>0</v>
      </c>
      <c r="E127" s="190">
        <f t="shared" si="32"/>
        <v>0</v>
      </c>
      <c r="F127" s="190"/>
      <c r="G127" s="190"/>
    </row>
    <row r="129" spans="1:7" s="310" customFormat="1" x14ac:dyDescent="0.25"/>
    <row r="130" spans="1:7" x14ac:dyDescent="0.25">
      <c r="A130" s="187" t="str">
        <f>'Main Budget'!A153</f>
        <v>NSF Only</v>
      </c>
      <c r="B130" s="188" t="str">
        <f>'Main Budget'!B153</f>
        <v>Year 1</v>
      </c>
      <c r="C130" s="188" t="str">
        <f>'Main Budget'!C153</f>
        <v>Year 2</v>
      </c>
      <c r="D130" s="188" t="str">
        <f>'Main Budget'!D153</f>
        <v>Year 3</v>
      </c>
      <c r="E130" s="188" t="str">
        <f>'Main Budget'!E153</f>
        <v>Year 4</v>
      </c>
      <c r="F130" s="188" t="str">
        <f>'Main Budget'!F153</f>
        <v>Year 5</v>
      </c>
      <c r="G130" s="188" t="str">
        <f>'Main Budget'!G153</f>
        <v xml:space="preserve">Total </v>
      </c>
    </row>
    <row r="131" spans="1:7" x14ac:dyDescent="0.25">
      <c r="A131" s="176" t="str">
        <f>'Main Budget'!A154</f>
        <v>Other Within Other Direct Costs</v>
      </c>
      <c r="B131" s="193">
        <f>'Main Budget'!B154</f>
        <v>0</v>
      </c>
      <c r="C131" s="193">
        <f>'Main Budget'!C154</f>
        <v>0</v>
      </c>
      <c r="D131" s="193">
        <f>'Main Budget'!D154</f>
        <v>0</v>
      </c>
      <c r="E131" s="193">
        <f>'Main Budget'!E154</f>
        <v>0</v>
      </c>
      <c r="F131" s="193">
        <f>'Main Budget'!F154</f>
        <v>0</v>
      </c>
      <c r="G131" s="301">
        <f>'Main Budget'!G154</f>
        <v>0</v>
      </c>
    </row>
  </sheetData>
  <sheetProtection algorithmName="SHA-512" hashValue="Z5UIAtopy78JcLQ35trYncWzNzQ7VGJ394kKmq/BZjBkSLMhBc1bSub22ymU1g4tKLPjZ7plz/aBBXv1ZJyCmA==" saltValue="aRbco8DzE3+VgHyLySV7gg==" spinCount="100000" sheet="1" objects="1" scenarios="1"/>
  <mergeCells count="5">
    <mergeCell ref="B65:G65"/>
    <mergeCell ref="B86:G86"/>
    <mergeCell ref="B2:G2"/>
    <mergeCell ref="B23:G23"/>
    <mergeCell ref="B44:G4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11"/>
  <sheetViews>
    <sheetView workbookViewId="0">
      <selection activeCell="B3" sqref="B3"/>
    </sheetView>
  </sheetViews>
  <sheetFormatPr defaultRowHeight="14.25" x14ac:dyDescent="0.2"/>
  <cols>
    <col min="1" max="1" width="29.875" customWidth="1"/>
    <col min="2" max="2" width="13.625" customWidth="1"/>
  </cols>
  <sheetData>
    <row r="1" spans="1:2" x14ac:dyDescent="0.2">
      <c r="A1" s="202" t="s">
        <v>295</v>
      </c>
      <c r="B1" s="202" t="s">
        <v>294</v>
      </c>
    </row>
    <row r="2" spans="1:2" ht="15" x14ac:dyDescent="0.25">
      <c r="A2" s="204" t="s">
        <v>293</v>
      </c>
      <c r="B2" s="479">
        <f>'Main Budget'!G94</f>
        <v>0</v>
      </c>
    </row>
    <row r="3" spans="1:2" ht="15" x14ac:dyDescent="0.25">
      <c r="A3" s="480" t="s">
        <v>296</v>
      </c>
      <c r="B3" s="481"/>
    </row>
    <row r="4" spans="1:2" ht="15" x14ac:dyDescent="0.25">
      <c r="A4" s="480" t="s">
        <v>297</v>
      </c>
      <c r="B4" s="481"/>
    </row>
    <row r="5" spans="1:2" ht="15" x14ac:dyDescent="0.25">
      <c r="A5" s="480" t="s">
        <v>298</v>
      </c>
      <c r="B5" s="481"/>
    </row>
    <row r="6" spans="1:2" ht="15" x14ac:dyDescent="0.25">
      <c r="A6" s="480" t="s">
        <v>299</v>
      </c>
      <c r="B6" s="481"/>
    </row>
    <row r="7" spans="1:2" ht="15" x14ac:dyDescent="0.25">
      <c r="A7" s="480" t="s">
        <v>300</v>
      </c>
      <c r="B7" s="481"/>
    </row>
    <row r="8" spans="1:2" ht="15" x14ac:dyDescent="0.25">
      <c r="A8" s="204" t="s">
        <v>304</v>
      </c>
      <c r="B8" s="479">
        <f>SUM(B3:B7)</f>
        <v>0</v>
      </c>
    </row>
    <row r="10" spans="1:2" ht="15" x14ac:dyDescent="0.25">
      <c r="A10" s="482" t="s">
        <v>303</v>
      </c>
      <c r="B10" s="483">
        <v>600000</v>
      </c>
    </row>
    <row r="11" spans="1:2" ht="15" x14ac:dyDescent="0.25">
      <c r="A11" s="482" t="s">
        <v>305</v>
      </c>
      <c r="B11" s="484">
        <f>B8-B10</f>
        <v>-600000</v>
      </c>
    </row>
  </sheetData>
  <sheetProtection algorithmName="SHA-512" hashValue="KzRNtxMxKzv/Spo2Bgsw/nhGORCKyFR0LJUXCohQsIJQnm3cV9AuhibSg0o9h0dsOyXr5WMLRR1ZWCio/1mQlg==" saltValue="UmTkkrgc9Xv8lU8B9U+dl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40"/>
  <sheetViews>
    <sheetView workbookViewId="0">
      <selection activeCell="E13" sqref="E13"/>
    </sheetView>
  </sheetViews>
  <sheetFormatPr defaultColWidth="8.625" defaultRowHeight="14.25" x14ac:dyDescent="0.2"/>
  <cols>
    <col min="1" max="1" width="29.75" customWidth="1"/>
    <col min="2" max="2" width="14.625" customWidth="1"/>
    <col min="3" max="3" width="15.375" customWidth="1"/>
    <col min="4" max="4" width="14" customWidth="1"/>
    <col min="5" max="5" width="11.25" customWidth="1"/>
    <col min="6" max="6" width="11.625" customWidth="1"/>
    <col min="8" max="8" width="20.375" customWidth="1"/>
    <col min="10" max="10" width="14.625" customWidth="1"/>
    <col min="11" max="11" width="9.625" bestFit="1" customWidth="1"/>
    <col min="13" max="13" width="21.25" customWidth="1"/>
  </cols>
  <sheetData>
    <row r="1" spans="1:16" ht="15.75" x14ac:dyDescent="0.25">
      <c r="A1" s="113"/>
      <c r="B1" s="114" t="s">
        <v>2</v>
      </c>
      <c r="C1" s="114" t="s">
        <v>3</v>
      </c>
      <c r="D1" s="114" t="s">
        <v>4</v>
      </c>
      <c r="E1" s="114" t="s">
        <v>5</v>
      </c>
      <c r="F1" s="115" t="s">
        <v>6</v>
      </c>
      <c r="G1" s="40"/>
      <c r="H1" s="491" t="s">
        <v>130</v>
      </c>
      <c r="I1" s="117"/>
      <c r="J1" s="122" t="s">
        <v>279</v>
      </c>
    </row>
    <row r="2" spans="1:16" ht="15.75" x14ac:dyDescent="0.25">
      <c r="A2" s="109" t="s">
        <v>131</v>
      </c>
      <c r="B2" s="110">
        <f>Instruction!B9</f>
        <v>45809</v>
      </c>
      <c r="C2" s="110">
        <f>DATE(YEAR(B2)+1,MONTH(B2),DAY(B2))</f>
        <v>46174</v>
      </c>
      <c r="D2" s="110">
        <f t="shared" ref="D2:F2" si="0">DATE(YEAR(C2)+1,MONTH(C2),DAY(C2))</f>
        <v>46539</v>
      </c>
      <c r="E2" s="110">
        <f t="shared" si="0"/>
        <v>46905</v>
      </c>
      <c r="F2" s="116">
        <f t="shared" si="0"/>
        <v>47270</v>
      </c>
      <c r="G2" s="88"/>
      <c r="H2" s="123" t="s">
        <v>329</v>
      </c>
      <c r="I2" s="117"/>
      <c r="J2" s="123" t="s">
        <v>281</v>
      </c>
    </row>
    <row r="3" spans="1:16" ht="16.5" thickBot="1" x14ac:dyDescent="0.3">
      <c r="A3" s="111" t="s">
        <v>132</v>
      </c>
      <c r="B3" s="112">
        <f>DATE(YEAR(B2),MONTH(B2)+12,DAY(B2)-1)</f>
        <v>46173</v>
      </c>
      <c r="C3" s="112">
        <f t="shared" ref="C3:F3" si="1">DATE(YEAR(C2),MONTH(C2)+12,DAY(C2)-1)</f>
        <v>46538</v>
      </c>
      <c r="D3" s="112">
        <f t="shared" si="1"/>
        <v>46904</v>
      </c>
      <c r="E3" s="112">
        <f t="shared" si="1"/>
        <v>47269</v>
      </c>
      <c r="F3" s="112">
        <f t="shared" si="1"/>
        <v>47634</v>
      </c>
      <c r="G3" s="40"/>
      <c r="H3" s="123" t="s">
        <v>133</v>
      </c>
      <c r="I3" s="117"/>
      <c r="J3" s="123" t="s">
        <v>307</v>
      </c>
      <c r="K3" s="78"/>
    </row>
    <row r="4" spans="1:16" ht="16.5" thickBot="1" x14ac:dyDescent="0.3">
      <c r="A4" s="79"/>
      <c r="B4" s="80"/>
      <c r="C4" s="80"/>
      <c r="D4" s="80"/>
      <c r="E4" s="80"/>
      <c r="F4" s="80"/>
      <c r="G4" s="40"/>
      <c r="H4" s="123" t="s">
        <v>128</v>
      </c>
      <c r="I4" s="117"/>
      <c r="J4" s="123" t="s">
        <v>280</v>
      </c>
      <c r="K4" s="78"/>
    </row>
    <row r="5" spans="1:16" ht="16.5" thickBot="1" x14ac:dyDescent="0.3">
      <c r="A5" s="571" t="s">
        <v>135</v>
      </c>
      <c r="B5" s="572"/>
      <c r="C5" s="573"/>
      <c r="D5" s="574"/>
      <c r="E5" s="574"/>
      <c r="F5" s="574"/>
      <c r="G5" s="40"/>
      <c r="H5" s="123" t="s">
        <v>134</v>
      </c>
      <c r="I5" s="117"/>
      <c r="J5" s="123" t="s">
        <v>278</v>
      </c>
      <c r="K5" s="78"/>
    </row>
    <row r="6" spans="1:16" ht="15.75" thickBot="1" x14ac:dyDescent="0.25">
      <c r="A6" s="119" t="s">
        <v>320</v>
      </c>
      <c r="B6" s="82">
        <v>0.29499999999999998</v>
      </c>
      <c r="C6" s="107">
        <v>7.8E-2</v>
      </c>
      <c r="D6" s="82"/>
      <c r="E6" s="82"/>
      <c r="F6" s="82"/>
      <c r="G6" s="186"/>
      <c r="H6" s="490" t="s">
        <v>331</v>
      </c>
      <c r="I6" s="88"/>
      <c r="J6" s="123" t="s">
        <v>283</v>
      </c>
      <c r="K6" s="78"/>
    </row>
    <row r="7" spans="1:16" ht="15" x14ac:dyDescent="0.2">
      <c r="A7" s="120" t="s">
        <v>321</v>
      </c>
      <c r="B7" s="82">
        <v>0.3</v>
      </c>
      <c r="C7" s="82">
        <v>8.2000000000000003E-2</v>
      </c>
      <c r="D7" s="166"/>
      <c r="E7" s="82"/>
      <c r="F7" s="82"/>
      <c r="G7" s="186"/>
      <c r="H7" s="490" t="s">
        <v>136</v>
      </c>
      <c r="I7" s="88"/>
      <c r="J7" s="126"/>
      <c r="P7" s="81"/>
    </row>
    <row r="8" spans="1:16" ht="15" x14ac:dyDescent="0.2">
      <c r="A8" s="120" t="s">
        <v>322</v>
      </c>
      <c r="B8" s="82">
        <v>0.36599999999999999</v>
      </c>
      <c r="C8" s="108">
        <v>8.5999999999999993E-2</v>
      </c>
      <c r="D8" s="82"/>
      <c r="E8" s="82"/>
      <c r="F8" s="82"/>
      <c r="G8" s="186"/>
      <c r="H8" s="123" t="s">
        <v>330</v>
      </c>
      <c r="I8" s="88"/>
    </row>
    <row r="9" spans="1:16" ht="15" thickBot="1" x14ac:dyDescent="0.25">
      <c r="A9" s="120" t="s">
        <v>323</v>
      </c>
      <c r="B9" s="82">
        <v>0.36599999999999999</v>
      </c>
      <c r="C9" s="108">
        <v>8.5999999999999993E-2</v>
      </c>
      <c r="D9" s="82"/>
      <c r="E9" s="82"/>
      <c r="F9" s="82"/>
      <c r="H9" s="493" t="s">
        <v>283</v>
      </c>
      <c r="I9" s="88"/>
    </row>
    <row r="10" spans="1:16" ht="15" thickBot="1" x14ac:dyDescent="0.25">
      <c r="A10" s="84" t="s">
        <v>137</v>
      </c>
      <c r="B10" s="85">
        <v>0</v>
      </c>
      <c r="C10" s="86">
        <v>0</v>
      </c>
      <c r="D10" s="82"/>
      <c r="E10" s="82"/>
      <c r="F10" s="82"/>
      <c r="H10" s="126"/>
      <c r="N10" s="83"/>
      <c r="O10" s="83"/>
    </row>
    <row r="11" spans="1:16" x14ac:dyDescent="0.2">
      <c r="A11" s="119" t="s">
        <v>325</v>
      </c>
      <c r="B11" s="106">
        <v>0.21299999999999999</v>
      </c>
      <c r="C11" s="107">
        <v>0</v>
      </c>
      <c r="D11" s="82"/>
      <c r="E11" s="82"/>
      <c r="F11" s="82"/>
      <c r="N11" s="83"/>
      <c r="O11" s="83"/>
    </row>
    <row r="12" spans="1:16" x14ac:dyDescent="0.2">
      <c r="A12" s="120" t="s">
        <v>324</v>
      </c>
      <c r="B12" s="82">
        <v>0.218</v>
      </c>
      <c r="C12" s="108">
        <v>0</v>
      </c>
      <c r="D12" s="82"/>
      <c r="E12" s="82"/>
      <c r="F12" s="82"/>
      <c r="N12" s="83"/>
      <c r="O12" s="83"/>
    </row>
    <row r="13" spans="1:16" x14ac:dyDescent="0.2">
      <c r="A13" s="120" t="s">
        <v>326</v>
      </c>
      <c r="B13" s="82">
        <v>0.26200000000000001</v>
      </c>
      <c r="C13" s="108">
        <v>0</v>
      </c>
      <c r="D13" s="82"/>
      <c r="E13" s="82"/>
      <c r="F13" s="82"/>
      <c r="N13" s="83"/>
      <c r="O13" s="83"/>
    </row>
    <row r="14" spans="1:16" x14ac:dyDescent="0.2">
      <c r="A14" s="120" t="s">
        <v>327</v>
      </c>
      <c r="B14" s="82">
        <v>0.26200000000000001</v>
      </c>
      <c r="C14" s="108">
        <v>0</v>
      </c>
      <c r="D14" s="87"/>
      <c r="E14" s="87"/>
      <c r="F14" s="87"/>
      <c r="N14" s="83"/>
      <c r="O14" s="83"/>
    </row>
    <row r="15" spans="1:16" ht="15" thickBot="1" x14ac:dyDescent="0.25">
      <c r="A15" s="84" t="s">
        <v>138</v>
      </c>
      <c r="B15" s="85"/>
      <c r="C15" s="86"/>
      <c r="D15" s="87"/>
      <c r="E15" s="87"/>
      <c r="F15" s="87"/>
      <c r="N15" s="83"/>
      <c r="O15" s="83"/>
    </row>
    <row r="16" spans="1:16" x14ac:dyDescent="0.2">
      <c r="B16" s="83"/>
      <c r="C16" s="83"/>
    </row>
    <row r="17" spans="1:6" ht="15" x14ac:dyDescent="0.25">
      <c r="A17" s="25" t="s">
        <v>328</v>
      </c>
      <c r="E17" s="101"/>
    </row>
    <row r="18" spans="1:6" ht="15" x14ac:dyDescent="0.25">
      <c r="A18" s="26" t="s">
        <v>146</v>
      </c>
      <c r="B18" s="27">
        <v>214.3</v>
      </c>
      <c r="D18" s="30"/>
      <c r="E18" s="102"/>
    </row>
    <row r="19" spans="1:6" ht="15" x14ac:dyDescent="0.25">
      <c r="A19" s="26" t="s">
        <v>147</v>
      </c>
      <c r="B19" s="27">
        <v>219.2</v>
      </c>
    </row>
    <row r="21" spans="1:6" ht="15" x14ac:dyDescent="0.25">
      <c r="A21" s="25" t="s">
        <v>41</v>
      </c>
      <c r="B21" s="27"/>
      <c r="C21" s="27"/>
      <c r="E21" s="27"/>
    </row>
    <row r="22" spans="1:6" ht="15" x14ac:dyDescent="0.25">
      <c r="A22" s="28" t="s">
        <v>139</v>
      </c>
      <c r="B22" s="29">
        <f>Instruction!B16</f>
        <v>0</v>
      </c>
      <c r="C22" s="29"/>
      <c r="E22" s="103"/>
    </row>
    <row r="23" spans="1:6" ht="15" x14ac:dyDescent="0.25">
      <c r="A23" s="28" t="s">
        <v>140</v>
      </c>
      <c r="B23" s="29">
        <v>0</v>
      </c>
      <c r="C23" s="29"/>
    </row>
    <row r="24" spans="1:6" ht="15" x14ac:dyDescent="0.25">
      <c r="A24" s="28" t="s">
        <v>154</v>
      </c>
      <c r="B24" s="29">
        <v>0.48</v>
      </c>
      <c r="C24" s="29"/>
    </row>
    <row r="25" spans="1:6" ht="15" x14ac:dyDescent="0.25">
      <c r="A25" s="28" t="s">
        <v>155</v>
      </c>
      <c r="B25" s="29">
        <v>0.48099999999999998</v>
      </c>
    </row>
    <row r="26" spans="1:6" ht="15" x14ac:dyDescent="0.25">
      <c r="A26" s="28" t="s">
        <v>156</v>
      </c>
      <c r="B26" s="29">
        <v>0.38600000000000001</v>
      </c>
    </row>
    <row r="27" spans="1:6" ht="15" x14ac:dyDescent="0.25">
      <c r="A27" s="28" t="s">
        <v>157</v>
      </c>
      <c r="B27" s="29">
        <v>0.26</v>
      </c>
      <c r="F27">
        <v>45839</v>
      </c>
    </row>
    <row r="29" spans="1:6" ht="15" x14ac:dyDescent="0.25">
      <c r="A29" s="94" t="s">
        <v>306</v>
      </c>
      <c r="B29" s="121">
        <v>221900</v>
      </c>
    </row>
    <row r="31" spans="1:6" ht="15" x14ac:dyDescent="0.25">
      <c r="A31" s="94" t="s">
        <v>180</v>
      </c>
    </row>
    <row r="32" spans="1:6" x14ac:dyDescent="0.2">
      <c r="A32" s="89" t="s">
        <v>182</v>
      </c>
      <c r="B32" s="89" t="s">
        <v>181</v>
      </c>
      <c r="C32" s="89" t="s">
        <v>182</v>
      </c>
      <c r="D32" s="89" t="s">
        <v>188</v>
      </c>
    </row>
    <row r="33" spans="1:4" x14ac:dyDescent="0.2">
      <c r="A33">
        <v>45900</v>
      </c>
      <c r="B33">
        <v>45535</v>
      </c>
      <c r="C33">
        <v>45900</v>
      </c>
      <c r="D33">
        <v>46265</v>
      </c>
    </row>
    <row r="34" spans="1:4" x14ac:dyDescent="0.2">
      <c r="A34">
        <v>46266</v>
      </c>
      <c r="B34">
        <v>45901</v>
      </c>
      <c r="C34">
        <v>46266</v>
      </c>
      <c r="D34">
        <v>46631</v>
      </c>
    </row>
    <row r="35" spans="1:4" x14ac:dyDescent="0.2">
      <c r="A35">
        <v>46265</v>
      </c>
      <c r="B35">
        <v>45900</v>
      </c>
      <c r="C35">
        <v>46265</v>
      </c>
      <c r="D35">
        <v>46630</v>
      </c>
    </row>
    <row r="37" spans="1:4" ht="15" x14ac:dyDescent="0.25">
      <c r="A37" s="94" t="s">
        <v>186</v>
      </c>
    </row>
    <row r="38" spans="1:4" x14ac:dyDescent="0.2">
      <c r="A38" s="89" t="s">
        <v>184</v>
      </c>
    </row>
    <row r="39" spans="1:4" x14ac:dyDescent="0.2">
      <c r="A39" s="89" t="s">
        <v>185</v>
      </c>
    </row>
    <row r="40" spans="1:4" x14ac:dyDescent="0.2">
      <c r="A40" s="89" t="s">
        <v>187</v>
      </c>
    </row>
  </sheetData>
  <sheetProtection algorithmName="SHA-512" hashValue="/UrKvtt/Ve3dM/8UM/FEjs5D1W8mxGdxGTJ7FlyLCNODcT/HjA6gd8LACwBoTZnjsF5Jblw/Qhm8KGd9UxBQtQ==" saltValue="BL5hYE8+t4t7miaQ7X6yRQ==" spinCount="100000" sheet="1" objects="1" scenarios="1"/>
  <mergeCells count="2">
    <mergeCell ref="A5:C5"/>
    <mergeCell ref="D5:F5"/>
  </mergeCells>
  <dataValidations disablePrompts="1" count="1">
    <dataValidation type="list" allowBlank="1" showInputMessage="1" showErrorMessage="1" sqref="G24" xr:uid="{00000000-0002-0000-0800-000000000000}">
      <formula1>"Organized Reseach, Instruction, Other Sponsored Activity, Off-campus"</formula1>
    </dataValidation>
  </dataValidations>
  <pageMargins left="0.7" right="0.7" top="0.75" bottom="0.75" header="0.3" footer="0.3"/>
  <pageSetup orientation="portrait" verticalDpi="0" r:id="rId1"/>
</worksheet>
</file>

<file path=docMetadata/LabelInfo.xml><?xml version="1.0" encoding="utf-8"?>
<clbl:labelList xmlns:clbl="http://schemas.microsoft.com/office/2020/mipLabelMetadata">
  <clbl:label id="{f9dd8f4f-3b8b-4768-aba7-bbd379e0736b}" enabled="0" method="" siteId="{f9dd8f4f-3b8b-4768-aba7-bbd379e07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vt:lpstr>
      <vt:lpstr>Salary</vt:lpstr>
      <vt:lpstr>Equip, Participant, Other DC</vt:lpstr>
      <vt:lpstr>Travel</vt:lpstr>
      <vt:lpstr>Subaward</vt:lpstr>
      <vt:lpstr>Main Budget</vt:lpstr>
      <vt:lpstr>For SRS Use Only</vt:lpstr>
      <vt:lpstr>For Collaborative Proposals</vt:lpstr>
      <vt:lpstr>Rate</vt:lpstr>
      <vt:lpstr>'Main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Noah Harp</dc:creator>
  <cp:lastModifiedBy>Stacey Fisher</cp:lastModifiedBy>
  <cp:lastPrinted>2024-07-22T05:40:16Z</cp:lastPrinted>
  <dcterms:created xsi:type="dcterms:W3CDTF">2012-11-12T17:52:13Z</dcterms:created>
  <dcterms:modified xsi:type="dcterms:W3CDTF">2024-11-12T17:39:02Z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be6d51ed-399b-4983-a865-fe9ff6533c4a</vt:lpwstr>
  </property>
</Properties>
</file>